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daves\Dropbox\IFM12\Chapters\minicase models\"/>
    </mc:Choice>
  </mc:AlternateContent>
  <bookViews>
    <workbookView xWindow="-15" yWindow="165" windowWidth="14400" windowHeight="11760"/>
  </bookViews>
  <sheets>
    <sheet name="Mini Case" sheetId="1" r:id="rId1"/>
  </sheets>
  <definedNames>
    <definedName name="_xlnm.Print_Area" localSheetId="0">'Mini Case'!$A$1:$F$564</definedName>
    <definedName name="taxtable">#REF!</definedName>
  </definedNames>
  <calcPr calcId="152511"/>
</workbook>
</file>

<file path=xl/calcChain.xml><?xml version="1.0" encoding="utf-8"?>
<calcChain xmlns="http://schemas.openxmlformats.org/spreadsheetml/2006/main">
  <c r="C464" i="1" l="1"/>
  <c r="D464" i="1" s="1"/>
  <c r="E464" i="1" s="1"/>
  <c r="C465" i="1"/>
  <c r="B465" i="1"/>
  <c r="B464" i="1"/>
  <c r="B448" i="1"/>
  <c r="B447" i="1"/>
  <c r="B434" i="1"/>
  <c r="B433" i="1"/>
  <c r="B376" i="1"/>
  <c r="C376" i="1" s="1"/>
  <c r="E382" i="1" s="1"/>
  <c r="B375" i="1"/>
  <c r="B427" i="1"/>
  <c r="C383" i="1" l="1"/>
  <c r="C466" i="1"/>
  <c r="C468" i="1" s="1"/>
  <c r="D465" i="1"/>
  <c r="E465" i="1" s="1"/>
  <c r="F465" i="1" s="1"/>
  <c r="F464" i="1"/>
  <c r="F466" i="1" s="1"/>
  <c r="C447" i="1"/>
  <c r="B449" i="1"/>
  <c r="C448" i="1"/>
  <c r="D375" i="1"/>
  <c r="F383" i="1" s="1"/>
  <c r="C382" i="1"/>
  <c r="C384" i="1"/>
  <c r="C381" i="1"/>
  <c r="C385" i="1"/>
  <c r="E381" i="1"/>
  <c r="E385" i="1"/>
  <c r="E384" i="1"/>
  <c r="E383" i="1"/>
  <c r="D466" i="1" l="1"/>
  <c r="D468" i="1" s="1"/>
  <c r="E466" i="1"/>
  <c r="C449" i="1"/>
  <c r="F382" i="1"/>
  <c r="F381" i="1"/>
  <c r="F384" i="1"/>
  <c r="F385" i="1"/>
  <c r="E317" i="1" l="1"/>
  <c r="F306" i="1" l="1"/>
  <c r="E306" i="1"/>
  <c r="D306" i="1"/>
  <c r="F305" i="1"/>
  <c r="E305" i="1"/>
  <c r="D305" i="1"/>
  <c r="F304" i="1"/>
  <c r="E304" i="1"/>
  <c r="D304" i="1"/>
  <c r="F303" i="1"/>
  <c r="E303" i="1"/>
  <c r="D303" i="1"/>
  <c r="F302" i="1"/>
  <c r="E302" i="1"/>
  <c r="D302" i="1"/>
  <c r="F301" i="1"/>
  <c r="E301" i="1"/>
  <c r="D301" i="1"/>
  <c r="F300" i="1"/>
  <c r="E300" i="1"/>
  <c r="D300" i="1"/>
  <c r="F299" i="1"/>
  <c r="E299" i="1"/>
  <c r="D299" i="1"/>
  <c r="F298" i="1"/>
  <c r="E298" i="1"/>
  <c r="D298" i="1"/>
  <c r="F297" i="1"/>
  <c r="E297" i="1"/>
  <c r="D297" i="1"/>
  <c r="C306" i="1"/>
  <c r="C305" i="1"/>
  <c r="C304" i="1"/>
  <c r="C303" i="1"/>
  <c r="C302" i="1"/>
  <c r="C301" i="1"/>
  <c r="C300" i="1"/>
  <c r="C299" i="1"/>
  <c r="C298" i="1"/>
  <c r="C297" i="1"/>
  <c r="E187" i="1"/>
  <c r="E186" i="1"/>
  <c r="E185" i="1"/>
  <c r="E184" i="1"/>
  <c r="E183" i="1"/>
  <c r="E182" i="1"/>
  <c r="E181" i="1"/>
  <c r="E180" i="1"/>
  <c r="E179" i="1"/>
  <c r="E178" i="1"/>
  <c r="D187" i="1"/>
  <c r="D186" i="1"/>
  <c r="D185" i="1"/>
  <c r="D184" i="1"/>
  <c r="D183" i="1"/>
  <c r="D182" i="1"/>
  <c r="D181" i="1"/>
  <c r="D180" i="1"/>
  <c r="D179" i="1"/>
  <c r="D178" i="1"/>
  <c r="C187" i="1"/>
  <c r="C186" i="1"/>
  <c r="C185" i="1"/>
  <c r="C184" i="1"/>
  <c r="C183" i="1"/>
  <c r="C182" i="1"/>
  <c r="C181" i="1"/>
  <c r="C180" i="1"/>
  <c r="C179" i="1"/>
  <c r="C178" i="1"/>
  <c r="E309" i="1" l="1"/>
  <c r="F309" i="1"/>
  <c r="D308" i="1"/>
  <c r="E307" i="1"/>
  <c r="E308" i="1"/>
  <c r="D307" i="1"/>
  <c r="D309" i="1"/>
  <c r="F307" i="1"/>
  <c r="F308" i="1"/>
  <c r="E310" i="1" l="1"/>
  <c r="F310" i="1"/>
  <c r="D316" i="1" s="1"/>
  <c r="D317" i="1" s="1"/>
  <c r="D448" i="1" s="1"/>
  <c r="E448" i="1" s="1"/>
  <c r="D310" i="1"/>
  <c r="C316" i="1" l="1"/>
  <c r="C317" i="1" s="1"/>
  <c r="D447" i="1" s="1"/>
  <c r="E447" i="1" s="1"/>
  <c r="E451" i="1" s="1"/>
  <c r="D425" i="1"/>
  <c r="B226" i="1"/>
  <c r="C173" i="1"/>
  <c r="D188" i="1"/>
  <c r="E189" i="1"/>
  <c r="D189" i="1"/>
  <c r="E188" i="1"/>
  <c r="F181" i="1" l="1"/>
  <c r="F178" i="1"/>
  <c r="F182" i="1"/>
  <c r="F183" i="1"/>
  <c r="F184" i="1"/>
  <c r="F185" i="1"/>
  <c r="F186" i="1"/>
  <c r="F179" i="1"/>
  <c r="F187" i="1"/>
  <c r="F180" i="1"/>
  <c r="F189" i="1" l="1"/>
  <c r="F188" i="1"/>
  <c r="C129" i="1" l="1"/>
  <c r="B129" i="1"/>
  <c r="C128" i="1"/>
  <c r="B128" i="1"/>
  <c r="C127" i="1"/>
  <c r="B127" i="1"/>
  <c r="C126" i="1"/>
  <c r="B126" i="1"/>
  <c r="C125" i="1"/>
  <c r="B125" i="1"/>
  <c r="A129" i="1"/>
  <c r="A128" i="1"/>
  <c r="A127" i="1"/>
  <c r="A126" i="1"/>
  <c r="A125" i="1"/>
  <c r="C111" i="1" l="1"/>
  <c r="B111" i="1"/>
  <c r="C110" i="1"/>
  <c r="B110" i="1"/>
  <c r="C109" i="1"/>
  <c r="B109" i="1"/>
  <c r="C108" i="1"/>
  <c r="B108" i="1"/>
  <c r="C107" i="1"/>
  <c r="B107" i="1"/>
  <c r="A111" i="1"/>
  <c r="A110" i="1"/>
  <c r="A109" i="1"/>
  <c r="A108" i="1"/>
  <c r="A107" i="1"/>
  <c r="D109" i="1" l="1"/>
  <c r="D129" i="1"/>
  <c r="D126" i="1"/>
  <c r="D125" i="1"/>
  <c r="D111" i="1"/>
  <c r="D110" i="1"/>
  <c r="D128" i="1"/>
  <c r="F134" i="1"/>
  <c r="D108" i="1"/>
  <c r="D127" i="1"/>
  <c r="B130" i="1"/>
  <c r="D130" i="1" l="1"/>
  <c r="F136" i="1" s="1"/>
  <c r="F139" i="1" s="1"/>
  <c r="D382" i="1" l="1"/>
  <c r="D383" i="1"/>
  <c r="D384" i="1"/>
  <c r="D385" i="1"/>
  <c r="D381" i="1"/>
  <c r="F330" i="1" l="1"/>
  <c r="F329" i="1"/>
  <c r="E330" i="1" l="1"/>
  <c r="E329" i="1"/>
  <c r="E328" i="1"/>
  <c r="F328" i="1" l="1"/>
  <c r="F327" i="1"/>
  <c r="E327" i="1"/>
  <c r="D160" i="1" l="1"/>
  <c r="E160" i="1" l="1"/>
  <c r="F160" i="1"/>
  <c r="E161" i="1"/>
  <c r="F161" i="1"/>
  <c r="D161" i="1"/>
  <c r="F116" i="1" l="1"/>
  <c r="B50" i="1"/>
  <c r="D107" i="1" l="1"/>
  <c r="B112" i="1"/>
  <c r="D32" i="1"/>
  <c r="D33" i="1" s="1"/>
  <c r="D112" i="1" l="1"/>
  <c r="C426" i="1"/>
  <c r="E426" i="1" s="1"/>
  <c r="C425" i="1"/>
  <c r="E425" i="1" s="1"/>
  <c r="E125" i="1" l="1"/>
  <c r="F125" i="1" s="1"/>
  <c r="G125" i="1" s="1"/>
  <c r="E129" i="1"/>
  <c r="F129" i="1" s="1"/>
  <c r="G129" i="1" s="1"/>
  <c r="E128" i="1"/>
  <c r="F128" i="1" s="1"/>
  <c r="G128" i="1" s="1"/>
  <c r="E126" i="1"/>
  <c r="F126" i="1" s="1"/>
  <c r="G126" i="1" s="1"/>
  <c r="E127" i="1"/>
  <c r="F127" i="1" s="1"/>
  <c r="G127" i="1" s="1"/>
  <c r="E429" i="1"/>
  <c r="B438" i="1" s="1"/>
  <c r="C427" i="1"/>
  <c r="G130" i="1" l="1"/>
  <c r="G131" i="1" s="1"/>
</calcChain>
</file>

<file path=xl/sharedStrings.xml><?xml version="1.0" encoding="utf-8"?>
<sst xmlns="http://schemas.openxmlformats.org/spreadsheetml/2006/main" count="175" uniqueCount="139">
  <si>
    <t>Stock</t>
  </si>
  <si>
    <t>Expected Return</t>
  </si>
  <si>
    <t>Year</t>
  </si>
  <si>
    <t>Beta</t>
  </si>
  <si>
    <t>Amount invested</t>
  </si>
  <si>
    <t>Amount received in one year</t>
  </si>
  <si>
    <t>Portfolio beta =</t>
  </si>
  <si>
    <t>The SML shows the relationship between the stock's beta and its required return, as predicted by the CAPM.</t>
  </si>
  <si>
    <t>The SML predicts stock i's required return to be:</t>
  </si>
  <si>
    <t>Dollar return (Profit)</t>
  </si>
  <si>
    <t>Rate of return = Profit/Investment =</t>
  </si>
  <si>
    <t xml:space="preserve">      Sum = Variance =</t>
  </si>
  <si>
    <t>Market</t>
  </si>
  <si>
    <t>Amount of Investment</t>
  </si>
  <si>
    <t>Portfolio
 Weight</t>
  </si>
  <si>
    <t>Total investment =</t>
  </si>
  <si>
    <r>
      <t>r</t>
    </r>
    <r>
      <rPr>
        <b/>
        <vertAlign val="subscript"/>
        <sz val="10"/>
        <rFont val="Cambria"/>
        <family val="1"/>
      </rPr>
      <t>RF</t>
    </r>
  </si>
  <si>
    <r>
      <t>r</t>
    </r>
    <r>
      <rPr>
        <b/>
        <vertAlign val="subscript"/>
        <sz val="10"/>
        <rFont val="Cambria"/>
        <family val="1"/>
      </rPr>
      <t>M</t>
    </r>
  </si>
  <si>
    <r>
      <t>The Security Market Line shows the projected changes in expected return, due to changes in the beta coefficient. However, we can also look at the potential changes in the required return due to variations in other factors, for example the market return and risk-free rate.  In other words, we can see how required returns can be influenced by changing inflation and risk aversion.  The level of investor risk aversion is measured by the market risk premium (r</t>
    </r>
    <r>
      <rPr>
        <b/>
        <vertAlign val="subscript"/>
        <sz val="10"/>
        <color indexed="18"/>
        <rFont val="Cambria"/>
        <family val="1"/>
      </rPr>
      <t>M</t>
    </r>
    <r>
      <rPr>
        <b/>
        <sz val="10"/>
        <color indexed="18"/>
        <rFont val="Cambria"/>
        <family val="1"/>
      </rPr>
      <t xml:space="preserve"> – r</t>
    </r>
    <r>
      <rPr>
        <b/>
        <vertAlign val="subscript"/>
        <sz val="10"/>
        <color indexed="18"/>
        <rFont val="Cambria"/>
        <family val="1"/>
      </rPr>
      <t>RF</t>
    </r>
    <r>
      <rPr>
        <b/>
        <sz val="10"/>
        <color indexed="18"/>
        <rFont val="Cambria"/>
        <family val="1"/>
      </rPr>
      <t>), which is also the slope of the SML.  Hence, an increase in the market return results in an increase in the maturity risk premium, other things held constant.</t>
    </r>
  </si>
  <si>
    <t>Product of Probability and Return
(1) x (2) = (3)</t>
  </si>
  <si>
    <t>Inputs:</t>
  </si>
  <si>
    <r>
      <t>Squared Deviation
(4)</t>
    </r>
    <r>
      <rPr>
        <b/>
        <vertAlign val="superscript"/>
        <sz val="10"/>
        <rFont val="Cambria"/>
        <family val="1"/>
      </rPr>
      <t>2</t>
    </r>
    <r>
      <rPr>
        <b/>
        <sz val="10"/>
        <rFont val="Cambria"/>
        <family val="1"/>
      </rPr>
      <t xml:space="preserve"> = (5)           </t>
    </r>
  </si>
  <si>
    <t>Use SUMPRODUCT to find expected return by putting probabilities in first argument array and rates of return in the second argument array.</t>
  </si>
  <si>
    <t>Standard Deviation</t>
  </si>
  <si>
    <t>Calculating Expected Returns and Standard Deviations: Discrete Probabilities</t>
  </si>
  <si>
    <t>Use SUMPRODUCT to find variance by putting probabilities in first argument array, the putting outcomes minus the expected value in the second and third arrays.</t>
  </si>
  <si>
    <t>Probability of Scenario
(1)</t>
  </si>
  <si>
    <t>Excel functions for finding expected return and standard deviation of discrete events</t>
  </si>
  <si>
    <t xml:space="preserve">Exp. ret. = </t>
  </si>
  <si>
    <t>Sq. Dev. × Prob.
(1) x (5) = (6)</t>
  </si>
  <si>
    <t>Scenario</t>
  </si>
  <si>
    <t>Most Likely</t>
  </si>
  <si>
    <t>Probability of Scenario</t>
  </si>
  <si>
    <t>Portfolio</t>
  </si>
  <si>
    <t>Loosely speaking, correlation measures the tendency of two variables to move together.</t>
  </si>
  <si>
    <r>
      <rPr>
        <b/>
        <sz val="10"/>
        <rFont val="Symbol"/>
        <family val="1"/>
        <charset val="2"/>
      </rPr>
      <t>r</t>
    </r>
    <r>
      <rPr>
        <b/>
        <sz val="10"/>
        <rFont val="Cambria"/>
        <family val="1"/>
      </rPr>
      <t xml:space="preserve"> =</t>
    </r>
  </si>
  <si>
    <r>
      <t>b</t>
    </r>
    <r>
      <rPr>
        <b/>
        <vertAlign val="subscript"/>
        <sz val="10"/>
        <rFont val="Cambria"/>
        <family val="1"/>
      </rPr>
      <t>i</t>
    </r>
    <r>
      <rPr>
        <b/>
        <sz val="10"/>
        <rFont val="Cambria"/>
        <family val="1"/>
      </rPr>
      <t xml:space="preserve"> = </t>
    </r>
    <r>
      <rPr>
        <b/>
        <sz val="10"/>
        <rFont val="Symbol"/>
        <family val="1"/>
        <charset val="2"/>
      </rPr>
      <t>r</t>
    </r>
    <r>
      <rPr>
        <b/>
        <vertAlign val="subscript"/>
        <sz val="10"/>
        <rFont val="Cambria"/>
        <family val="1"/>
      </rPr>
      <t>iM</t>
    </r>
    <r>
      <rPr>
        <b/>
        <sz val="10"/>
        <rFont val="Cambria"/>
        <family val="1"/>
      </rPr>
      <t>(</t>
    </r>
    <r>
      <rPr>
        <b/>
        <sz val="10"/>
        <rFont val="Symbol"/>
        <family val="1"/>
        <charset val="2"/>
      </rPr>
      <t>s</t>
    </r>
    <r>
      <rPr>
        <b/>
        <vertAlign val="subscript"/>
        <sz val="10"/>
        <rFont val="Cambria"/>
        <family val="1"/>
      </rPr>
      <t>i</t>
    </r>
    <r>
      <rPr>
        <b/>
        <sz val="10"/>
        <rFont val="Cambria"/>
        <family val="1"/>
      </rPr>
      <t>/</t>
    </r>
    <r>
      <rPr>
        <b/>
        <sz val="10"/>
        <rFont val="Symbol"/>
        <family val="1"/>
        <charset val="2"/>
      </rPr>
      <t>s</t>
    </r>
    <r>
      <rPr>
        <b/>
        <vertAlign val="subscript"/>
        <sz val="10"/>
        <rFont val="Cambria"/>
        <family val="1"/>
      </rPr>
      <t>M</t>
    </r>
    <r>
      <rPr>
        <b/>
        <sz val="10"/>
        <rFont val="Cambria"/>
        <family val="1"/>
      </rPr>
      <t>)</t>
    </r>
  </si>
  <si>
    <t>Beta can also be calculated as the slope of a regression of the stock (on the y-axis) and the market (on the x-axis). This can be done using the SLOPE function or by plotting the returns and specifying that the chart show the TRENDLINE.</t>
  </si>
  <si>
    <t>Intercept</t>
  </si>
  <si>
    <t>R squared</t>
  </si>
  <si>
    <t>Calculating Beta as the Slope of a Regression Using Excel Functions (See Excel explanations to right)</t>
  </si>
  <si>
    <t>Best Case</t>
  </si>
  <si>
    <t>Worst Case</t>
  </si>
  <si>
    <r>
      <t>r</t>
    </r>
    <r>
      <rPr>
        <b/>
        <vertAlign val="subscript"/>
        <sz val="10"/>
        <rFont val="Cambria"/>
        <family val="1"/>
      </rPr>
      <t>M</t>
    </r>
    <r>
      <rPr>
        <b/>
        <sz val="10"/>
        <rFont val="Cambria"/>
        <family val="1"/>
      </rPr>
      <t xml:space="preserve"> =</t>
    </r>
  </si>
  <si>
    <t>Poor Case</t>
  </si>
  <si>
    <t>Good Case</t>
  </si>
  <si>
    <t>Discrete Probability Distribution for 5 Scenarios</t>
  </si>
  <si>
    <t>a.  What are investment returns? What is the return on an investment that costs $1,000 and is sold after 1 year for $1,060?</t>
  </si>
  <si>
    <t>Continuous Probability Distribution for Infinite Number of Scenarios</t>
  </si>
  <si>
    <t>Deviation from Expected Return
(2) − Exp. r = (4)</t>
  </si>
  <si>
    <t>Calculating Expected Returns</t>
  </si>
  <si>
    <t>Excel function for finding expected return of discrete events:</t>
  </si>
  <si>
    <t>Return on a 10-Year ZeroCoupon Treasury Bond During Next Year</t>
  </si>
  <si>
    <t>b.  Graph the probability distribution for the 5 scenarios during the next year for the 10-year zero coupon bonds. What might the graph of the probability distribution look like if there were an infinite number of scenarios (i.e., if it were a continuous distribution and not a discrete distribution)?</t>
  </si>
  <si>
    <t>Std. Dev. = Square root of var. =
root of variance =</t>
  </si>
  <si>
    <t>Rate of Return
(2)</t>
  </si>
  <si>
    <t>Take the square root of the variance to get the standard deviation.</t>
  </si>
  <si>
    <t>e. Your client has decided that the risk of the bond portfolio is acceptable and wishes to leave it as it is. Now your client has asked you to use historical returns to estimate the standard deviation of Blandy’s stock returns. (Note: Many analysts use 4 to 5 years of monthly returns to estimate risk and many use 52 weeks of weekly returns; some even use a year or less of daily returns. For the sake of simplicity, use Blandy’s 10 annual returns.)</t>
  </si>
  <si>
    <t>Blandy</t>
  </si>
  <si>
    <t>Gourmange</t>
  </si>
  <si>
    <t>Average return:</t>
  </si>
  <si>
    <t>Standard deviation of returns:</t>
  </si>
  <si>
    <t>Stock Returns</t>
  </si>
  <si>
    <t xml:space="preserve">Weight in : </t>
  </si>
  <si>
    <t>Historical Stock Returns for Blandy and Gourmange</t>
  </si>
  <si>
    <t>Notice that the historical returns for Blandy and Gourmange do not move in perfect lockstep.</t>
  </si>
  <si>
    <t>Correlation between Blandy and Gourmange</t>
  </si>
  <si>
    <t>g. Explain correlation to your client. Calculate the estimated correlation between Blandy and Gourmange. Does this explain why the portfolio standard deviation was less than Blandy’s standard deviation?</t>
  </si>
  <si>
    <t>h. Suppose an investor starts with a portfolio consisting of one randomly selected stock. As more and more randomly selected stocks are added to the portfolio, what happens to the portfolio’s risk?</t>
  </si>
  <si>
    <t>j. According to the Capital Asset Pricing model, what measures the amount of risk that an individual stock contributes to a well-diversified portfolio? Define this measurement.</t>
  </si>
  <si>
    <t>The relevant risk of an individual stock as defined by its beta. Beta measures how much standard deviation a stock contributes to the standard deviation of a well-diversified portfolio.</t>
  </si>
  <si>
    <t>k. What is the Security Market Line? How is beta related to a stock’s required rate of return?</t>
  </si>
  <si>
    <t>The risk-free rate. It varies over time, but is constant for all firms at a given time.</t>
  </si>
  <si>
    <t>The market risk premium. It is the amount above and beyond the risk-free rate that investor require to induce them to take on the risk of the stock market. It varies over time, but is constant for all firms at a given time.</t>
  </si>
  <si>
    <r>
      <t>r</t>
    </r>
    <r>
      <rPr>
        <b/>
        <vertAlign val="subscript"/>
        <sz val="10"/>
        <color rgb="FF0000FF"/>
        <rFont val="Cambria"/>
        <family val="1"/>
      </rPr>
      <t>RF</t>
    </r>
  </si>
  <si>
    <r>
      <t>RP</t>
    </r>
    <r>
      <rPr>
        <b/>
        <vertAlign val="subscript"/>
        <sz val="10"/>
        <color rgb="FF0000FF"/>
        <rFont val="Cambria"/>
        <family val="1"/>
      </rPr>
      <t>M</t>
    </r>
  </si>
  <si>
    <r>
      <t>b</t>
    </r>
    <r>
      <rPr>
        <b/>
        <vertAlign val="subscript"/>
        <sz val="10"/>
        <color rgb="FF0000FF"/>
        <rFont val="Cambria"/>
        <family val="1"/>
      </rPr>
      <t>i</t>
    </r>
  </si>
  <si>
    <t>The beta of stock i. It varies over time, and varies from firm to firm.</t>
  </si>
  <si>
    <r>
      <t>Note: the market risk premium can be defined as the required return on the market minus the risk-free rate,  RP</t>
    </r>
    <r>
      <rPr>
        <b/>
        <vertAlign val="subscript"/>
        <sz val="11"/>
        <rFont val="Cambria"/>
        <family val="1"/>
      </rPr>
      <t>M</t>
    </r>
    <r>
      <rPr>
        <b/>
        <sz val="11"/>
        <rFont val="Cambria"/>
        <family val="1"/>
      </rPr>
      <t xml:space="preserve">  = r</t>
    </r>
    <r>
      <rPr>
        <b/>
        <vertAlign val="subscript"/>
        <sz val="11"/>
        <rFont val="Cambria"/>
        <family val="1"/>
      </rPr>
      <t>M</t>
    </r>
    <r>
      <rPr>
        <b/>
        <sz val="11"/>
        <rFont val="Cambria"/>
        <family val="1"/>
      </rPr>
      <t xml:space="preserve"> -  r</t>
    </r>
    <r>
      <rPr>
        <b/>
        <vertAlign val="subscript"/>
        <sz val="11"/>
        <rFont val="Cambria"/>
        <family val="1"/>
      </rPr>
      <t>RF</t>
    </r>
    <r>
      <rPr>
        <b/>
        <sz val="11"/>
        <rFont val="Cambria"/>
        <family val="1"/>
      </rPr>
      <t xml:space="preserve"> </t>
    </r>
  </si>
  <si>
    <r>
      <t>r</t>
    </r>
    <r>
      <rPr>
        <b/>
        <vertAlign val="subscript"/>
        <sz val="14"/>
        <color rgb="FF0000FF"/>
        <rFont val="Cambria"/>
        <family val="1"/>
      </rPr>
      <t>i</t>
    </r>
    <r>
      <rPr>
        <b/>
        <sz val="14"/>
        <color rgb="FF0000FF"/>
        <rFont val="Cambria"/>
        <family val="1"/>
      </rPr>
      <t xml:space="preserve"> = r</t>
    </r>
    <r>
      <rPr>
        <b/>
        <vertAlign val="subscript"/>
        <sz val="14"/>
        <color rgb="FF0000FF"/>
        <rFont val="Cambria"/>
        <family val="1"/>
      </rPr>
      <t>RF</t>
    </r>
    <r>
      <rPr>
        <b/>
        <sz val="14"/>
        <color rgb="FF0000FF"/>
        <rFont val="Cambria"/>
        <family val="1"/>
      </rPr>
      <t xml:space="preserve"> + b</t>
    </r>
    <r>
      <rPr>
        <b/>
        <vertAlign val="subscript"/>
        <sz val="14"/>
        <color rgb="FF0000FF"/>
        <rFont val="Cambria"/>
        <family val="1"/>
      </rPr>
      <t xml:space="preserve">i </t>
    </r>
    <r>
      <rPr>
        <b/>
        <sz val="14"/>
        <color rgb="FF0000FF"/>
        <rFont val="Cambria"/>
        <family val="1"/>
      </rPr>
      <t>(RP</t>
    </r>
    <r>
      <rPr>
        <b/>
        <vertAlign val="subscript"/>
        <sz val="14"/>
        <color rgb="FF0000FF"/>
        <rFont val="Cambria"/>
        <family val="1"/>
      </rPr>
      <t>M</t>
    </r>
    <r>
      <rPr>
        <b/>
        <sz val="14"/>
        <color rgb="FF0000FF"/>
        <rFont val="Cambria"/>
        <family val="1"/>
      </rPr>
      <t>)</t>
    </r>
  </si>
  <si>
    <t>Correlation with the Market:</t>
  </si>
  <si>
    <r>
      <t>b</t>
    </r>
    <r>
      <rPr>
        <b/>
        <vertAlign val="subscript"/>
        <sz val="12"/>
        <rFont val="Cambria"/>
        <family val="1"/>
      </rPr>
      <t>i</t>
    </r>
    <r>
      <rPr>
        <b/>
        <sz val="12"/>
        <rFont val="Cambria"/>
        <family val="1"/>
      </rPr>
      <t xml:space="preserve"> = </t>
    </r>
    <r>
      <rPr>
        <b/>
        <sz val="12"/>
        <rFont val="Symbol"/>
        <family val="1"/>
        <charset val="2"/>
      </rPr>
      <t>r</t>
    </r>
    <r>
      <rPr>
        <b/>
        <vertAlign val="subscript"/>
        <sz val="12"/>
        <rFont val="Cambria"/>
        <family val="1"/>
      </rPr>
      <t>iM</t>
    </r>
    <r>
      <rPr>
        <b/>
        <sz val="12"/>
        <rFont val="Cambria"/>
        <family val="1"/>
      </rPr>
      <t>(</t>
    </r>
    <r>
      <rPr>
        <b/>
        <sz val="12"/>
        <rFont val="Symbol"/>
        <family val="1"/>
        <charset val="2"/>
      </rPr>
      <t>s</t>
    </r>
    <r>
      <rPr>
        <b/>
        <vertAlign val="subscript"/>
        <sz val="12"/>
        <rFont val="Cambria"/>
        <family val="1"/>
      </rPr>
      <t>i</t>
    </r>
    <r>
      <rPr>
        <b/>
        <sz val="12"/>
        <rFont val="Cambria"/>
        <family val="1"/>
      </rPr>
      <t>/</t>
    </r>
    <r>
      <rPr>
        <b/>
        <sz val="12"/>
        <rFont val="Symbol"/>
        <family val="1"/>
        <charset val="2"/>
      </rPr>
      <t>s</t>
    </r>
    <r>
      <rPr>
        <b/>
        <vertAlign val="subscript"/>
        <sz val="12"/>
        <rFont val="Cambria"/>
        <family val="1"/>
      </rPr>
      <t>M</t>
    </r>
    <r>
      <rPr>
        <b/>
        <sz val="12"/>
        <rFont val="Cambria"/>
        <family val="1"/>
      </rPr>
      <t>)</t>
    </r>
  </si>
  <si>
    <t>l. Calculate the correction coefficient between Blandy and the market. Use this and the previously calculated (or given) standard deviations of Blandy and the market to estimate Blandy’s beta. Does Blandy contribute more or less risk to a well-diversified portfolio than does the average stock? Use the SML to estimate Blandy’s required return. Assume that the risk-free rate is 4% and the market risk premium is 5%. Use the SML to estimate Blandy’s required return.</t>
  </si>
  <si>
    <t>Risk-free rate =</t>
  </si>
  <si>
    <t>Market risk premium =</t>
  </si>
  <si>
    <t>Beta =</t>
  </si>
  <si>
    <r>
      <t>r</t>
    </r>
    <r>
      <rPr>
        <b/>
        <vertAlign val="subscript"/>
        <sz val="10"/>
        <rFont val="Cambria"/>
        <family val="1"/>
      </rPr>
      <t>i</t>
    </r>
    <r>
      <rPr>
        <b/>
        <sz val="10"/>
        <rFont val="Cambria"/>
        <family val="1"/>
      </rPr>
      <t xml:space="preserve"> =</t>
    </r>
  </si>
  <si>
    <t>Average Stock</t>
  </si>
  <si>
    <t>m. Show how to estimate beta using regression analysis.</t>
  </si>
  <si>
    <t>=SLOPE(y_values,x_values)</t>
  </si>
  <si>
    <t>=INTERCEPT(y_values,x_values)</t>
  </si>
  <si>
    <t>=RSQ(y_values,x_values)</t>
  </si>
  <si>
    <t>Stock Returns of Blandy and the Market: Estimating Beta</t>
  </si>
  <si>
    <t>c. Use the scenario data to calculate the expected rate of return for the 10-year zero coupon Treasury bonds during the next year.</t>
  </si>
  <si>
    <t>d. What is stand-alone risk? Use the scenario data to calculate the standard deviation of the bond’s return for the next year.</t>
  </si>
  <si>
    <t>f. Your client is shocked at how much risk Blandy stock has and would like to reduce the level of risk. You suggest that the client sell 25% of the Blandy stock and create a portfolio with 75% Blandy stock and 25% in the high-risk Gourmange stock. How do you suppose the client will react to replacing some of the Blandy stock with high-risk stock? Show the client what the proposed portfolio return would have been in each of year of the sample. Then calculate the s average return and standard deviation using the portfolio’s annual returns. How does the risk of this two-stock portfolio compare with the risk of the individual stocks if they were held in isolation?</t>
  </si>
  <si>
    <t xml:space="preserve">  Use the Excel function: =AVERAGE(Returns)</t>
  </si>
  <si>
    <t xml:space="preserve">  Use the Excel function: =STDEV(Returns)</t>
  </si>
  <si>
    <t xml:space="preserve">  Use the Excel function: =CORREL(Blandy_returns,Gourmange_returns)</t>
  </si>
  <si>
    <r>
      <t>Beta for Stock i = b</t>
    </r>
    <r>
      <rPr>
        <b/>
        <vertAlign val="subscript"/>
        <sz val="14"/>
        <color rgb="FF0000FF"/>
        <rFont val="Cambria"/>
        <family val="1"/>
      </rPr>
      <t>i</t>
    </r>
    <r>
      <rPr>
        <b/>
        <sz val="14"/>
        <color rgb="FF0000FF"/>
        <rFont val="Cambria"/>
        <family val="1"/>
      </rPr>
      <t xml:space="preserve"> =</t>
    </r>
  </si>
  <si>
    <r>
      <t xml:space="preserve"> </t>
    </r>
    <r>
      <rPr>
        <b/>
        <sz val="14"/>
        <color rgb="FF0000FF"/>
        <rFont val="Symbol"/>
        <family val="1"/>
        <charset val="2"/>
      </rPr>
      <t>r</t>
    </r>
    <r>
      <rPr>
        <b/>
        <vertAlign val="subscript"/>
        <sz val="14"/>
        <color rgb="FF0000FF"/>
        <rFont val="Cambria"/>
        <family val="1"/>
      </rPr>
      <t>iM</t>
    </r>
    <r>
      <rPr>
        <b/>
        <sz val="14"/>
        <color rgb="FF0000FF"/>
        <rFont val="Cambria"/>
        <family val="1"/>
      </rPr>
      <t>(</t>
    </r>
    <r>
      <rPr>
        <b/>
        <sz val="14"/>
        <color rgb="FF0000FF"/>
        <rFont val="Symbol"/>
        <family val="1"/>
        <charset val="2"/>
      </rPr>
      <t>s</t>
    </r>
    <r>
      <rPr>
        <b/>
        <vertAlign val="subscript"/>
        <sz val="14"/>
        <color rgb="FF0000FF"/>
        <rFont val="Cambria"/>
        <family val="1"/>
      </rPr>
      <t>i</t>
    </r>
    <r>
      <rPr>
        <b/>
        <sz val="14"/>
        <color rgb="FF0000FF"/>
        <rFont val="Cambria"/>
        <family val="1"/>
      </rPr>
      <t>/</t>
    </r>
    <r>
      <rPr>
        <b/>
        <sz val="14"/>
        <color rgb="FF0000FF"/>
        <rFont val="Symbol"/>
        <family val="1"/>
        <charset val="2"/>
      </rPr>
      <t>s</t>
    </r>
    <r>
      <rPr>
        <b/>
        <vertAlign val="subscript"/>
        <sz val="14"/>
        <color rgb="FF0000FF"/>
        <rFont val="Cambria"/>
        <family val="1"/>
      </rPr>
      <t>M</t>
    </r>
    <r>
      <rPr>
        <b/>
        <sz val="14"/>
        <color rgb="FF0000FF"/>
        <rFont val="Cambria"/>
        <family val="1"/>
      </rPr>
      <t>)</t>
    </r>
  </si>
  <si>
    <t>n. (1) Suppose interest rates go up by 3 percentage points over the current 4% risk-free rate. What effect would higher interest rates have on the SML and on the returns required on high- and low-risk securities? (2) Suppose instead that investors’ risk aversion increased enough to cause the market risk premium to increase by 3 percentage points. (Assume the risk-free rate remains constant.) What effect would this have on the SML and on returns of high- and low-risk securities?</t>
  </si>
  <si>
    <t>Base Case</t>
  </si>
  <si>
    <t>Higher Risk-Free Rate</t>
  </si>
  <si>
    <t>Higher Market Risk Premium</t>
  </si>
  <si>
    <t>Base Case Risk-Free Rate</t>
  </si>
  <si>
    <t>SML: Base Case</t>
  </si>
  <si>
    <t>Changes to Inputs for the Security Market Line</t>
  </si>
  <si>
    <t>SML: Higher Risk-Free Rate</t>
  </si>
  <si>
    <t>SML: Higher Market Risk Premium</t>
  </si>
  <si>
    <t>o. Your client decides to invest $1.4 million in Blandy stock and $0.6 million in Gourmange stock. What are the weights for this portfolio? What is the portfolio’s beta?  What is the required return for this portfolio?</t>
  </si>
  <si>
    <t>Weighted Beta</t>
  </si>
  <si>
    <t>Portfolio's Beta =</t>
  </si>
  <si>
    <r>
      <t>r</t>
    </r>
    <r>
      <rPr>
        <b/>
        <vertAlign val="subscript"/>
        <sz val="14"/>
        <color rgb="FF0000FF"/>
        <rFont val="Cambria"/>
        <family val="1"/>
      </rPr>
      <t>p</t>
    </r>
    <r>
      <rPr>
        <b/>
        <sz val="14"/>
        <color rgb="FF0000FF"/>
        <rFont val="Cambria"/>
        <family val="1"/>
      </rPr>
      <t xml:space="preserve"> =</t>
    </r>
  </si>
  <si>
    <r>
      <t xml:space="preserve"> r</t>
    </r>
    <r>
      <rPr>
        <b/>
        <vertAlign val="subscript"/>
        <sz val="14"/>
        <color rgb="FF0000FF"/>
        <rFont val="Cambria"/>
        <family val="1"/>
      </rPr>
      <t>RF</t>
    </r>
    <r>
      <rPr>
        <b/>
        <sz val="14"/>
        <color rgb="FF0000FF"/>
        <rFont val="Cambria"/>
        <family val="1"/>
      </rPr>
      <t xml:space="preserve"> + b</t>
    </r>
    <r>
      <rPr>
        <b/>
        <vertAlign val="subscript"/>
        <sz val="14"/>
        <color rgb="FF0000FF"/>
        <rFont val="Cambria"/>
        <family val="1"/>
      </rPr>
      <t xml:space="preserve">i </t>
    </r>
    <r>
      <rPr>
        <b/>
        <sz val="14"/>
        <color rgb="FF0000FF"/>
        <rFont val="Cambria"/>
        <family val="1"/>
      </rPr>
      <t>(RP</t>
    </r>
    <r>
      <rPr>
        <b/>
        <vertAlign val="subscript"/>
        <sz val="14"/>
        <color rgb="FF0000FF"/>
        <rFont val="Cambria"/>
        <family val="1"/>
      </rPr>
      <t>M</t>
    </r>
    <r>
      <rPr>
        <b/>
        <sz val="14"/>
        <color rgb="FF0000FF"/>
        <rFont val="Cambria"/>
        <family val="1"/>
      </rPr>
      <t>)</t>
    </r>
  </si>
  <si>
    <r>
      <t>r</t>
    </r>
    <r>
      <rPr>
        <b/>
        <vertAlign val="subscript"/>
        <sz val="10"/>
        <rFont val="Cambria"/>
        <family val="1"/>
      </rPr>
      <t>RF</t>
    </r>
    <r>
      <rPr>
        <b/>
        <sz val="10"/>
        <rFont val="Cambria"/>
        <family val="1"/>
      </rPr>
      <t xml:space="preserve"> =</t>
    </r>
  </si>
  <si>
    <r>
      <t>r</t>
    </r>
    <r>
      <rPr>
        <b/>
        <vertAlign val="subscript"/>
        <sz val="14"/>
        <rFont val="Cambria"/>
        <family val="1"/>
      </rPr>
      <t>p</t>
    </r>
    <r>
      <rPr>
        <b/>
        <sz val="14"/>
        <rFont val="Cambria"/>
        <family val="1"/>
      </rPr>
      <t xml:space="preserve"> =</t>
    </r>
  </si>
  <si>
    <t>Alternative Approach to Find Required Return on Porfolio</t>
  </si>
  <si>
    <t>The required return on a portfolio is  a weighted average of the required returns of the individual assets in the portfolio.</t>
  </si>
  <si>
    <t>Required Return</t>
  </si>
  <si>
    <t>Weighted Return</t>
  </si>
  <si>
    <t>Portfolio's Return =</t>
  </si>
  <si>
    <t>JJ</t>
  </si>
  <si>
    <t>CC</t>
  </si>
  <si>
    <t>Portfolio Manager</t>
  </si>
  <si>
    <t>Portfolio required return =</t>
  </si>
  <si>
    <t>Portfolio actual return =</t>
  </si>
  <si>
    <t>Additonal data for graph</t>
  </si>
  <si>
    <t>Over (Under) Performance =</t>
  </si>
  <si>
    <t>p. Jordan Jones (JJ) and Casey Carter (CC) are portfolio managers at your firm.  Each manages a well-diversified portfolio. Your boss has asked for your opinion regarding their performance in the past year. JJ’s portfolio has a beta of 0.6 and had a return of 8.5%; CC’s portfolio has a beta of 1.4 and had a return of 9.5%. Which manager had better performance? Why?</t>
  </si>
  <si>
    <t xml:space="preserve">Assume that you recently graduated and landed a job as a financial planner with Cicero Services, an investment advisory company. Your first client recently inherited some assets and has asked you to evaluate them. The client presently  owns a bond portfolio with $1 million invested in zero coupon Treasury bonds that mature in 10 years.  The client also has $2 million invested in the stock of Blandy, Inc., a company that produces meat-and-potatoes frozen dinners. Blandy’s slogan is “Solid food for shaky times.”  </t>
  </si>
  <si>
    <t>Unfortunately, Congress and the President are engaged in an acrimonious dispute over the budget and the debt ceiling. The outcome of the dispute, which will not be resolved until the end of the year, will have a big impact on interest rates one year from now. Your first task is to determine the risk of the client’s bond portfolio. After consulting with the economists at your firm, you have specified 5 possible scenarios for the resolution of the dispute at the end of the year. For each scenario, you have estimated the probability of the scenario occurring and the impact on interest rates and bond prices if the scenario occurs. Given this information, you have calculated the rate of return on 10-year zero coupon for each scenario. The probabilities and returns are shown further below.</t>
  </si>
  <si>
    <t>You have also gathered historical returns for the past 10 years for Blandy, Gourmange Corporation (a producer of gourmet specialty foods), and the stock market.</t>
  </si>
  <si>
    <t>The risk-free rate is 4% and the market risk premium is 5%.</t>
  </si>
  <si>
    <t>CHAPTER 2 MINI CASE</t>
  </si>
  <si>
    <r>
      <t xml:space="preserve">i.  (1.) Should portfolio effects impact the way investors think about the risk of individual stocks? </t>
    </r>
    <r>
      <rPr>
        <b/>
        <sz val="10"/>
        <color indexed="10"/>
        <rFont val="Cambria"/>
        <family val="1"/>
      </rPr>
      <t>Answer: See Ch 02 Mini Case Show</t>
    </r>
  </si>
  <si>
    <r>
      <t xml:space="preserve">     (2.) If you decided to hold a 1-stock portfolio and consequently were exposed to more risk than diversified investors, could you expect to be compensated for all of your risk; that is, could you earn a risk premium on that part of your risk that you could have eliminated by diversifying? </t>
    </r>
    <r>
      <rPr>
        <b/>
        <sz val="10"/>
        <color indexed="10"/>
        <rFont val="Cambria"/>
        <family val="1"/>
      </rPr>
      <t>Answer: See Ch 02 Mini Case Show</t>
    </r>
  </si>
  <si>
    <r>
      <t xml:space="preserve">q.  What does market equilibrium mean? If equilibrium does not exist, how will it be established? </t>
    </r>
    <r>
      <rPr>
        <b/>
        <sz val="10"/>
        <color indexed="10"/>
        <rFont val="Cambria"/>
        <family val="1"/>
      </rPr>
      <t>Answer: See Ch 02 Mini Case Show</t>
    </r>
  </si>
  <si>
    <r>
      <t xml:space="preserve">r. What is the Efficient Markets Hypothesis (EMH) and what are its three forms? What evidence supports the EMH? What evidence casts doubt on the EMH? </t>
    </r>
    <r>
      <rPr>
        <b/>
        <sz val="10"/>
        <color indexed="10"/>
        <rFont val="Cambria"/>
        <family val="1"/>
      </rPr>
      <t>Answer: See Ch 02 Mini Case Show</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</si>
</sst>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8" formatCode="&quot;$&quot;#,##0.00_);[Red]\(&quot;$&quot;#,##0.00\)"/>
    <numFmt numFmtId="43" formatCode="_(* #,##0.00_);_(* \(#,##0.00\);_(* &quot;-&quot;??_);_(@_)"/>
    <numFmt numFmtId="164" formatCode="0.0%"/>
    <numFmt numFmtId="165" formatCode="0.0"/>
    <numFmt numFmtId="166" formatCode="0.000%"/>
    <numFmt numFmtId="167" formatCode="0.000"/>
    <numFmt numFmtId="168" formatCode="_(* #,##0.0_);_(* \(#,##0.0\);_(* &quot;-&quot;??_);_(@_)"/>
    <numFmt numFmtId="169" formatCode="[$-409]mmmm\ yyyy;@"/>
    <numFmt numFmtId="170" formatCode="&quot;$&quot;#,##0"/>
    <numFmt numFmtId="171" formatCode="0%____;\−0%____"/>
    <numFmt numFmtId="172" formatCode="0.0%____;\−0.0%____"/>
    <numFmt numFmtId="173" formatCode="0%______;\−0%______"/>
    <numFmt numFmtId="174" formatCode="0.0%;\−0.0%"/>
    <numFmt numFmtId="175" formatCode="&quot;Sum = &quot;0.0%;&quot;Sum = &quot;\−0.0%"/>
    <numFmt numFmtId="176" formatCode="0.00%____;\−0.00%____"/>
    <numFmt numFmtId="177" formatCode="#,##0.000"/>
  </numFmts>
  <fonts count="46" x14ac:knownFonts="1">
    <font>
      <sz val="10"/>
      <name val="Cambria"/>
      <family val="1"/>
    </font>
    <font>
      <sz val="10"/>
      <name val="Arial"/>
      <family val="2"/>
    </font>
    <font>
      <b/>
      <sz val="10"/>
      <name val="Arial"/>
      <family val="2"/>
    </font>
    <font>
      <b/>
      <sz val="10"/>
      <color indexed="18"/>
      <name val="Arial"/>
      <family val="2"/>
    </font>
    <font>
      <b/>
      <sz val="10"/>
      <name val="Cambria"/>
      <family val="1"/>
    </font>
    <font>
      <b/>
      <sz val="8"/>
      <name val="Cambria"/>
      <family val="1"/>
    </font>
    <font>
      <b/>
      <sz val="10"/>
      <color indexed="12"/>
      <name val="Cambria"/>
      <family val="1"/>
    </font>
    <font>
      <b/>
      <sz val="10"/>
      <color indexed="10"/>
      <name val="Cambria"/>
      <family val="1"/>
    </font>
    <font>
      <b/>
      <sz val="12"/>
      <color indexed="16"/>
      <name val="Cambria"/>
      <family val="1"/>
    </font>
    <font>
      <b/>
      <sz val="10"/>
      <color indexed="16"/>
      <name val="Cambria"/>
      <family val="1"/>
    </font>
    <font>
      <b/>
      <sz val="10"/>
      <color indexed="18"/>
      <name val="Cambria"/>
      <family val="1"/>
    </font>
    <font>
      <b/>
      <sz val="10"/>
      <color indexed="20"/>
      <name val="Cambria"/>
      <family val="1"/>
    </font>
    <font>
      <b/>
      <sz val="10"/>
      <color indexed="17"/>
      <name val="Cambria"/>
      <family val="1"/>
    </font>
    <font>
      <sz val="10"/>
      <name val="Cambria"/>
      <family val="1"/>
    </font>
    <font>
      <b/>
      <sz val="11"/>
      <name val="Cambria"/>
      <family val="1"/>
    </font>
    <font>
      <b/>
      <vertAlign val="superscript"/>
      <sz val="10"/>
      <name val="Cambria"/>
      <family val="1"/>
    </font>
    <font>
      <b/>
      <u/>
      <sz val="10"/>
      <name val="Cambria"/>
      <family val="1"/>
    </font>
    <font>
      <b/>
      <u val="singleAccounting"/>
      <sz val="10"/>
      <color indexed="20"/>
      <name val="Cambria"/>
      <family val="1"/>
    </font>
    <font>
      <b/>
      <u val="singleAccounting"/>
      <sz val="10"/>
      <name val="Cambria"/>
      <family val="1"/>
    </font>
    <font>
      <b/>
      <u/>
      <sz val="10"/>
      <color indexed="12"/>
      <name val="Cambria"/>
      <family val="1"/>
    </font>
    <font>
      <b/>
      <vertAlign val="subscript"/>
      <sz val="10"/>
      <name val="Cambria"/>
      <family val="1"/>
    </font>
    <font>
      <b/>
      <vertAlign val="subscript"/>
      <sz val="10"/>
      <color indexed="18"/>
      <name val="Cambria"/>
      <family val="1"/>
    </font>
    <font>
      <b/>
      <sz val="9"/>
      <name val="Cambria"/>
      <family val="1"/>
    </font>
    <font>
      <b/>
      <sz val="10"/>
      <color rgb="FF0000FF"/>
      <name val="Cambria"/>
      <family val="1"/>
    </font>
    <font>
      <b/>
      <sz val="11"/>
      <color rgb="FF800000"/>
      <name val="Cambria"/>
      <family val="1"/>
      <scheme val="major"/>
    </font>
    <font>
      <b/>
      <u val="singleAccounting"/>
      <sz val="10"/>
      <color rgb="FF0000FF"/>
      <name val="Cambria"/>
      <family val="1"/>
    </font>
    <font>
      <b/>
      <u val="doubleAccounting"/>
      <sz val="10"/>
      <name val="Cambria"/>
      <family val="1"/>
    </font>
    <font>
      <b/>
      <sz val="10"/>
      <name val="Symbol"/>
      <family val="1"/>
      <charset val="2"/>
    </font>
    <font>
      <b/>
      <vertAlign val="subscript"/>
      <sz val="11"/>
      <name val="Cambria"/>
      <family val="1"/>
    </font>
    <font>
      <b/>
      <vertAlign val="subscript"/>
      <sz val="10"/>
      <color rgb="FF0000FF"/>
      <name val="Cambria"/>
      <family val="1"/>
    </font>
    <font>
      <b/>
      <sz val="14"/>
      <color rgb="FF0000FF"/>
      <name val="Cambria"/>
      <family val="1"/>
    </font>
    <font>
      <b/>
      <vertAlign val="subscript"/>
      <sz val="14"/>
      <color rgb="FF0000FF"/>
      <name val="Cambria"/>
      <family val="1"/>
    </font>
    <font>
      <b/>
      <sz val="12"/>
      <name val="Cambria"/>
      <family val="1"/>
    </font>
    <font>
      <b/>
      <vertAlign val="subscript"/>
      <sz val="12"/>
      <name val="Cambria"/>
      <family val="1"/>
    </font>
    <font>
      <b/>
      <sz val="12"/>
      <name val="Symbol"/>
      <family val="1"/>
      <charset val="2"/>
    </font>
    <font>
      <b/>
      <sz val="12"/>
      <color rgb="FF0000FF"/>
      <name val="Cambria"/>
      <family val="1"/>
    </font>
    <font>
      <b/>
      <sz val="14"/>
      <color rgb="FF0000FF"/>
      <name val="Symbol"/>
      <family val="1"/>
      <charset val="2"/>
    </font>
    <font>
      <b/>
      <sz val="10"/>
      <color rgb="FF7030A0"/>
      <name val="Cambria"/>
      <family val="1"/>
    </font>
    <font>
      <b/>
      <sz val="10"/>
      <color rgb="FFFF0000"/>
      <name val="Cambria"/>
      <family val="1"/>
    </font>
    <font>
      <b/>
      <sz val="10"/>
      <color theme="5"/>
      <name val="Cambria"/>
      <family val="1"/>
    </font>
    <font>
      <b/>
      <sz val="14"/>
      <name val="Cambria"/>
      <family val="1"/>
    </font>
    <font>
      <b/>
      <vertAlign val="subscript"/>
      <sz val="14"/>
      <name val="Cambria"/>
      <family val="1"/>
    </font>
    <font>
      <b/>
      <sz val="10"/>
      <color rgb="FF800000"/>
      <name val="Cambria"/>
      <family val="1"/>
    </font>
    <font>
      <b/>
      <sz val="10"/>
      <color theme="7" tint="-0.499984740745262"/>
      <name val="Cambria"/>
      <family val="1"/>
    </font>
    <font>
      <b/>
      <sz val="10"/>
      <color theme="3"/>
      <name val="Cambria"/>
      <family val="1"/>
    </font>
    <font>
      <b/>
      <u val="singleAccounting"/>
      <sz val="10"/>
      <color theme="3"/>
      <name val="Cambria"/>
      <family val="1"/>
    </font>
  </fonts>
  <fills count="7">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FFF00"/>
        <bgColor indexed="64"/>
      </patternFill>
    </fill>
    <fill>
      <patternFill patternType="solid">
        <fgColor rgb="FFCCECFF"/>
        <bgColor indexed="64"/>
      </patternFill>
    </fill>
    <fill>
      <patternFill patternType="solid">
        <fgColor rgb="FFFFC00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49">
    <xf numFmtId="0" fontId="0" fillId="0" borderId="0" xfId="0"/>
    <xf numFmtId="0" fontId="4" fillId="0" borderId="0" xfId="0" applyFont="1" applyFill="1" applyBorder="1" applyAlignment="1">
      <alignment vertical="center"/>
    </xf>
    <xf numFmtId="22" fontId="5" fillId="0" borderId="0" xfId="0" applyNumberFormat="1" applyFont="1" applyFill="1" applyBorder="1" applyAlignment="1">
      <alignment horizontal="center" vertical="center"/>
    </xf>
    <xf numFmtId="14" fontId="6" fillId="0" borderId="0" xfId="0" quotePrefix="1" applyNumberFormat="1" applyFont="1" applyFill="1" applyBorder="1" applyAlignment="1">
      <alignment horizontal="center" vertical="center"/>
    </xf>
    <xf numFmtId="0" fontId="4" fillId="0" borderId="0" xfId="0" applyFont="1" applyAlignment="1">
      <alignment vertical="center"/>
    </xf>
    <xf numFmtId="0" fontId="4" fillId="0" borderId="0" xfId="0" applyFont="1" applyFill="1" applyBorder="1" applyAlignment="1">
      <alignment horizontal="left" vertical="center"/>
    </xf>
    <xf numFmtId="22" fontId="4" fillId="0" borderId="0" xfId="0" applyNumberFormat="1" applyFont="1" applyFill="1" applyBorder="1" applyAlignment="1">
      <alignment vertical="center"/>
    </xf>
    <xf numFmtId="14" fontId="4" fillId="0" borderId="0" xfId="0" applyNumberFormat="1" applyFont="1" applyFill="1" applyBorder="1" applyAlignment="1">
      <alignment vertical="center"/>
    </xf>
    <xf numFmtId="0" fontId="7" fillId="0" borderId="0" xfId="0" applyFont="1" applyFill="1" applyBorder="1" applyAlignment="1">
      <alignment vertical="center"/>
    </xf>
    <xf numFmtId="0" fontId="4" fillId="0" borderId="0" xfId="0" applyFont="1" applyAlignment="1">
      <alignment horizontal="left" vertical="center"/>
    </xf>
    <xf numFmtId="0" fontId="9" fillId="0" borderId="0" xfId="0" applyFont="1" applyAlignment="1">
      <alignment horizontal="left" vertical="center"/>
    </xf>
    <xf numFmtId="170" fontId="6" fillId="0" borderId="0" xfId="0" applyNumberFormat="1" applyFont="1" applyAlignment="1">
      <alignment horizontal="right" vertical="center"/>
    </xf>
    <xf numFmtId="0" fontId="9" fillId="0" borderId="0" xfId="0" applyFont="1" applyAlignment="1">
      <alignment horizontal="center" vertical="center"/>
    </xf>
    <xf numFmtId="0" fontId="10" fillId="0" borderId="0" xfId="0" applyFont="1" applyFill="1" applyAlignment="1">
      <alignment vertical="center"/>
    </xf>
    <xf numFmtId="0" fontId="4" fillId="2" borderId="0" xfId="0" applyFont="1" applyFill="1" applyBorder="1" applyAlignment="1">
      <alignment horizontal="center" vertical="center"/>
    </xf>
    <xf numFmtId="0" fontId="10" fillId="0" borderId="0" xfId="0" applyFont="1" applyAlignment="1">
      <alignment vertical="center"/>
    </xf>
    <xf numFmtId="0" fontId="4" fillId="2" borderId="14" xfId="0" applyFont="1" applyFill="1" applyBorder="1" applyAlignment="1">
      <alignment vertical="center"/>
    </xf>
    <xf numFmtId="0" fontId="4" fillId="0" borderId="0" xfId="0" applyFont="1" applyFill="1" applyAlignment="1">
      <alignment vertical="center"/>
    </xf>
    <xf numFmtId="0" fontId="11" fillId="2" borderId="5"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4" fillId="2" borderId="9" xfId="0" applyFont="1" applyFill="1" applyBorder="1" applyAlignment="1">
      <alignment vertical="center"/>
    </xf>
    <xf numFmtId="0" fontId="11" fillId="2" borderId="15" xfId="0" applyFont="1" applyFill="1" applyBorder="1" applyAlignment="1">
      <alignment vertical="center"/>
    </xf>
    <xf numFmtId="0" fontId="4" fillId="2" borderId="10" xfId="0" applyFont="1" applyFill="1" applyBorder="1" applyAlignment="1">
      <alignment vertical="center"/>
    </xf>
    <xf numFmtId="0" fontId="4" fillId="2" borderId="3" xfId="0" applyFont="1" applyFill="1" applyBorder="1" applyAlignment="1">
      <alignment vertical="center"/>
    </xf>
    <xf numFmtId="0" fontId="4" fillId="2" borderId="17" xfId="0" applyFont="1" applyFill="1" applyBorder="1" applyAlignment="1">
      <alignment vertical="center"/>
    </xf>
    <xf numFmtId="0" fontId="4" fillId="0" borderId="14" xfId="0" applyFont="1" applyBorder="1" applyAlignment="1">
      <alignment vertical="center"/>
    </xf>
    <xf numFmtId="10" fontId="6" fillId="0" borderId="0" xfId="2" quotePrefix="1" applyNumberFormat="1" applyFont="1" applyFill="1" applyBorder="1" applyAlignment="1">
      <alignment horizontal="left" vertical="center"/>
    </xf>
    <xf numFmtId="10" fontId="11" fillId="0" borderId="0" xfId="2" quotePrefix="1" applyNumberFormat="1" applyFont="1" applyFill="1" applyBorder="1" applyAlignment="1">
      <alignment horizontal="left" vertical="center"/>
    </xf>
    <xf numFmtId="0" fontId="4" fillId="2"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Alignment="1">
      <alignment vertical="center"/>
    </xf>
    <xf numFmtId="0" fontId="4" fillId="2" borderId="3" xfId="0" applyFont="1" applyFill="1" applyBorder="1" applyAlignment="1">
      <alignment horizontal="center" vertical="center"/>
    </xf>
    <xf numFmtId="0" fontId="4" fillId="2" borderId="8" xfId="0" applyFont="1" applyFill="1" applyBorder="1" applyAlignment="1">
      <alignment vertical="center"/>
    </xf>
    <xf numFmtId="0" fontId="9" fillId="2" borderId="1" xfId="0" applyFont="1" applyFill="1" applyBorder="1" applyAlignment="1">
      <alignment vertical="center"/>
    </xf>
    <xf numFmtId="0" fontId="4" fillId="2" borderId="2" xfId="0" applyFont="1" applyFill="1" applyBorder="1" applyAlignment="1">
      <alignment horizontal="right" vertical="center" wrapText="1"/>
    </xf>
    <xf numFmtId="0" fontId="6" fillId="2" borderId="2" xfId="0" applyFont="1" applyFill="1" applyBorder="1" applyAlignment="1">
      <alignment horizontal="center" vertical="center" wrapText="1"/>
    </xf>
    <xf numFmtId="0" fontId="9" fillId="2" borderId="9" xfId="0" applyFont="1" applyFill="1" applyBorder="1" applyAlignment="1">
      <alignment vertical="center"/>
    </xf>
    <xf numFmtId="6" fontId="4" fillId="2" borderId="0" xfId="0" applyNumberFormat="1" applyFont="1" applyFill="1" applyBorder="1" applyAlignment="1">
      <alignment horizontal="right" vertical="center"/>
    </xf>
    <xf numFmtId="0" fontId="6" fillId="2" borderId="0" xfId="0" applyFont="1" applyFill="1" applyBorder="1" applyAlignment="1">
      <alignment horizontal="center" vertical="center"/>
    </xf>
    <xf numFmtId="172" fontId="12" fillId="2" borderId="16" xfId="2" applyNumberFormat="1" applyFont="1" applyFill="1" applyBorder="1" applyAlignment="1">
      <alignment horizontal="right" vertical="center"/>
    </xf>
    <xf numFmtId="6" fontId="18" fillId="2" borderId="0" xfId="0" applyNumberFormat="1" applyFont="1" applyFill="1" applyBorder="1" applyAlignment="1">
      <alignment horizontal="right" vertical="center"/>
    </xf>
    <xf numFmtId="0" fontId="19" fillId="2" borderId="0" xfId="0" applyFont="1" applyFill="1" applyBorder="1" applyAlignment="1">
      <alignment horizontal="center" vertical="center"/>
    </xf>
    <xf numFmtId="0" fontId="9" fillId="2" borderId="9" xfId="0" applyFont="1" applyFill="1" applyBorder="1" applyAlignment="1">
      <alignment horizontal="right" vertical="center"/>
    </xf>
    <xf numFmtId="165" fontId="6" fillId="2" borderId="0" xfId="0" applyNumberFormat="1" applyFont="1" applyFill="1" applyBorder="1" applyAlignment="1">
      <alignment horizontal="center" vertical="center"/>
    </xf>
    <xf numFmtId="172" fontId="4" fillId="2" borderId="16" xfId="0" applyNumberFormat="1" applyFont="1" applyFill="1" applyBorder="1" applyAlignment="1">
      <alignment horizontal="right" vertical="center"/>
    </xf>
    <xf numFmtId="0" fontId="4" fillId="2" borderId="1" xfId="0" applyFont="1" applyFill="1" applyBorder="1" applyAlignment="1">
      <alignment vertical="center"/>
    </xf>
    <xf numFmtId="0" fontId="11" fillId="2" borderId="19" xfId="0" applyFont="1" applyFill="1" applyBorder="1" applyAlignment="1">
      <alignment horizontal="right" vertical="center"/>
    </xf>
    <xf numFmtId="0" fontId="4" fillId="0" borderId="4" xfId="0" applyFont="1" applyFill="1" applyBorder="1" applyAlignment="1">
      <alignment vertical="center"/>
    </xf>
    <xf numFmtId="0" fontId="13" fillId="0" borderId="0" xfId="0" applyFont="1" applyFill="1" applyBorder="1" applyAlignment="1">
      <alignment vertical="center"/>
    </xf>
    <xf numFmtId="0" fontId="10" fillId="2" borderId="0"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4" fillId="2" borderId="16" xfId="0" applyFont="1" applyFill="1" applyBorder="1" applyAlignment="1">
      <alignment vertical="center"/>
    </xf>
    <xf numFmtId="0" fontId="4" fillId="0" borderId="8" xfId="0" applyFont="1" applyBorder="1" applyAlignment="1">
      <alignment vertical="center"/>
    </xf>
    <xf numFmtId="0" fontId="4" fillId="0" borderId="15" xfId="0" applyFont="1" applyBorder="1" applyAlignment="1">
      <alignment vertical="center"/>
    </xf>
    <xf numFmtId="169" fontId="4" fillId="0" borderId="0" xfId="0" applyNumberFormat="1" applyFont="1" applyFill="1" applyBorder="1" applyAlignment="1">
      <alignment vertical="center"/>
    </xf>
    <xf numFmtId="168" fontId="4" fillId="2" borderId="0" xfId="1" applyNumberFormat="1" applyFont="1" applyFill="1" applyBorder="1" applyAlignment="1">
      <alignment horizontal="right" vertical="center" indent="3"/>
    </xf>
    <xf numFmtId="164" fontId="4" fillId="2" borderId="0" xfId="2" applyNumberFormat="1" applyFont="1" applyFill="1" applyBorder="1" applyAlignment="1">
      <alignment horizontal="right" vertical="center" indent="3"/>
    </xf>
    <xf numFmtId="0" fontId="4" fillId="2" borderId="0" xfId="0" applyFont="1" applyFill="1" applyBorder="1" applyAlignment="1">
      <alignment horizontal="right" vertical="center" indent="3"/>
    </xf>
    <xf numFmtId="0" fontId="4" fillId="2" borderId="3" xfId="0" applyFont="1" applyFill="1" applyBorder="1" applyAlignment="1">
      <alignment horizontal="right" vertical="center" indent="3"/>
    </xf>
    <xf numFmtId="164" fontId="4" fillId="0" borderId="0" xfId="0" applyNumberFormat="1" applyFont="1" applyAlignment="1">
      <alignment vertical="center"/>
    </xf>
    <xf numFmtId="9" fontId="6" fillId="0" borderId="0" xfId="0" applyNumberFormat="1"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22" fillId="0" borderId="0" xfId="0" applyFont="1" applyAlignment="1">
      <alignment vertical="center"/>
    </xf>
    <xf numFmtId="0" fontId="9" fillId="0" borderId="0" xfId="0" quotePrefix="1" applyFont="1" applyAlignment="1">
      <alignment horizontal="center" vertical="center"/>
    </xf>
    <xf numFmtId="0" fontId="23" fillId="2" borderId="8" xfId="0" applyFont="1" applyFill="1" applyBorder="1" applyAlignment="1">
      <alignment vertical="center"/>
    </xf>
    <xf numFmtId="0" fontId="4" fillId="2" borderId="18" xfId="0" applyFont="1" applyFill="1" applyBorder="1" applyAlignment="1">
      <alignment horizontal="center" wrapText="1"/>
    </xf>
    <xf numFmtId="0" fontId="4" fillId="3" borderId="21" xfId="0" applyFont="1" applyFill="1" applyBorder="1" applyAlignment="1">
      <alignment vertical="center"/>
    </xf>
    <xf numFmtId="0" fontId="4" fillId="3" borderId="13" xfId="0" applyFont="1" applyFill="1" applyBorder="1" applyAlignment="1">
      <alignment horizontal="center" wrapText="1"/>
    </xf>
    <xf numFmtId="0" fontId="4" fillId="3" borderId="14" xfId="0" applyFont="1" applyFill="1" applyBorder="1" applyAlignment="1">
      <alignment vertical="center"/>
    </xf>
    <xf numFmtId="173" fontId="23" fillId="2" borderId="16" xfId="2" applyNumberFormat="1" applyFont="1" applyFill="1" applyBorder="1" applyAlignment="1">
      <alignment horizontal="right" vertical="center"/>
    </xf>
    <xf numFmtId="172" fontId="22" fillId="0" borderId="0" xfId="0" applyNumberFormat="1" applyFont="1" applyFill="1" applyBorder="1" applyAlignment="1">
      <alignment horizontal="right" vertical="center"/>
    </xf>
    <xf numFmtId="0" fontId="22" fillId="0" borderId="0" xfId="0" applyFont="1" applyFill="1" applyAlignment="1">
      <alignment vertical="center"/>
    </xf>
    <xf numFmtId="174" fontId="4" fillId="3" borderId="9" xfId="2" applyNumberFormat="1" applyFont="1" applyFill="1" applyBorder="1" applyAlignment="1">
      <alignment horizontal="right" vertical="center" indent="2"/>
    </xf>
    <xf numFmtId="175" fontId="4" fillId="4" borderId="1" xfId="2" applyNumberFormat="1" applyFont="1" applyFill="1" applyBorder="1" applyAlignment="1">
      <alignment horizontal="right" vertical="center" indent="2"/>
    </xf>
    <xf numFmtId="14" fontId="6" fillId="0" borderId="0" xfId="0" quotePrefix="1" applyNumberFormat="1" applyFont="1" applyFill="1" applyBorder="1" applyAlignment="1">
      <alignment horizontal="right" vertical="center"/>
    </xf>
    <xf numFmtId="0" fontId="4" fillId="3" borderId="8" xfId="0" applyFont="1" applyFill="1" applyBorder="1" applyAlignment="1">
      <alignment horizontal="left" vertical="center"/>
    </xf>
    <xf numFmtId="0" fontId="4" fillId="3" borderId="14" xfId="0" applyFont="1" applyFill="1" applyBorder="1" applyAlignment="1">
      <alignment horizontal="left" vertical="center"/>
    </xf>
    <xf numFmtId="170" fontId="4" fillId="3" borderId="15" xfId="0" applyNumberFormat="1" applyFont="1" applyFill="1" applyBorder="1" applyAlignment="1">
      <alignment horizontal="right" vertical="center"/>
    </xf>
    <xf numFmtId="0" fontId="4" fillId="3" borderId="10" xfId="0" applyFont="1" applyFill="1" applyBorder="1" applyAlignment="1">
      <alignment horizontal="left" vertical="center"/>
    </xf>
    <xf numFmtId="0" fontId="4" fillId="3" borderId="3" xfId="0" applyFont="1" applyFill="1" applyBorder="1" applyAlignment="1">
      <alignment horizontal="left" vertical="center"/>
    </xf>
    <xf numFmtId="0" fontId="4" fillId="3" borderId="3" xfId="0" applyFont="1" applyFill="1" applyBorder="1" applyAlignment="1">
      <alignment vertical="center"/>
    </xf>
    <xf numFmtId="9" fontId="4" fillId="3" borderId="17" xfId="2" applyFont="1" applyFill="1" applyBorder="1" applyAlignment="1">
      <alignment horizontal="right" vertical="center"/>
    </xf>
    <xf numFmtId="172" fontId="4" fillId="3" borderId="8" xfId="0" applyNumberFormat="1" applyFont="1" applyFill="1" applyBorder="1" applyAlignment="1">
      <alignment horizontal="right" vertical="center"/>
    </xf>
    <xf numFmtId="0" fontId="10" fillId="0" borderId="0" xfId="0" applyFont="1" applyAlignment="1">
      <alignment horizontal="left" vertical="center" wrapText="1"/>
    </xf>
    <xf numFmtId="0" fontId="10" fillId="2" borderId="9" xfId="0" applyFont="1" applyFill="1" applyBorder="1" applyAlignment="1">
      <alignment horizontal="left" vertical="center" wrapText="1"/>
    </xf>
    <xf numFmtId="0" fontId="4" fillId="0" borderId="0" xfId="0" quotePrefix="1" applyFont="1" applyAlignment="1">
      <alignment vertical="center"/>
    </xf>
    <xf numFmtId="0" fontId="4" fillId="0" borderId="0" xfId="0" quotePrefix="1" applyFont="1"/>
    <xf numFmtId="0" fontId="4" fillId="5" borderId="13" xfId="0" applyFont="1" applyFill="1" applyBorder="1" applyAlignment="1">
      <alignment horizontal="center" wrapText="1"/>
    </xf>
    <xf numFmtId="0" fontId="4" fillId="5" borderId="12" xfId="0" applyFont="1" applyFill="1" applyBorder="1" applyAlignment="1">
      <alignment horizontal="center" wrapText="1"/>
    </xf>
    <xf numFmtId="0" fontId="4" fillId="5" borderId="18" xfId="0" applyFont="1" applyFill="1" applyBorder="1" applyAlignment="1">
      <alignment horizontal="center" wrapText="1"/>
    </xf>
    <xf numFmtId="172" fontId="4" fillId="5" borderId="16" xfId="2" applyNumberFormat="1" applyFont="1" applyFill="1" applyBorder="1" applyAlignment="1">
      <alignment horizontal="right" vertical="center"/>
    </xf>
    <xf numFmtId="172" fontId="4" fillId="5" borderId="14" xfId="0" applyNumberFormat="1" applyFont="1" applyFill="1" applyBorder="1" applyAlignment="1">
      <alignment horizontal="right" vertical="center"/>
    </xf>
    <xf numFmtId="172" fontId="4" fillId="5" borderId="8" xfId="0" applyNumberFormat="1" applyFont="1" applyFill="1" applyBorder="1" applyAlignment="1">
      <alignment horizontal="right" vertical="center"/>
    </xf>
    <xf numFmtId="0" fontId="4" fillId="2" borderId="12" xfId="0" applyFont="1" applyFill="1" applyBorder="1" applyAlignment="1">
      <alignment horizontal="center" wrapText="1"/>
    </xf>
    <xf numFmtId="4" fontId="23" fillId="2" borderId="0" xfId="1" applyNumberFormat="1" applyFont="1" applyFill="1" applyBorder="1" applyAlignment="1">
      <alignment horizontal="right" vertical="center" indent="2"/>
    </xf>
    <xf numFmtId="4" fontId="25" fillId="2" borderId="0" xfId="1" applyNumberFormat="1" applyFont="1" applyFill="1" applyBorder="1" applyAlignment="1">
      <alignment horizontal="right" vertical="center" indent="2"/>
    </xf>
    <xf numFmtId="0" fontId="4"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172" fontId="4" fillId="2" borderId="17" xfId="0" applyNumberFormat="1" applyFont="1" applyFill="1" applyBorder="1" applyAlignment="1">
      <alignment horizontal="right" vertical="center"/>
    </xf>
    <xf numFmtId="0" fontId="23" fillId="2" borderId="14" xfId="0" applyFont="1" applyFill="1" applyBorder="1" applyAlignment="1">
      <alignment vertical="center"/>
    </xf>
    <xf numFmtId="2" fontId="23" fillId="2" borderId="0" xfId="0" applyNumberFormat="1" applyFont="1" applyFill="1" applyBorder="1" applyAlignment="1">
      <alignment horizontal="right" vertical="center" indent="2"/>
    </xf>
    <xf numFmtId="2" fontId="25" fillId="2" borderId="0" xfId="0" applyNumberFormat="1" applyFont="1" applyFill="1" applyBorder="1" applyAlignment="1">
      <alignment horizontal="right" vertical="center" indent="2"/>
    </xf>
    <xf numFmtId="0" fontId="4" fillId="2" borderId="13" xfId="0" applyFont="1" applyFill="1" applyBorder="1" applyAlignment="1"/>
    <xf numFmtId="172" fontId="4" fillId="3" borderId="10" xfId="0" applyNumberFormat="1" applyFont="1" applyFill="1" applyBorder="1" applyAlignment="1">
      <alignment horizontal="right" vertical="center"/>
    </xf>
    <xf numFmtId="172" fontId="4" fillId="3" borderId="3" xfId="0" applyNumberFormat="1" applyFont="1" applyFill="1" applyBorder="1" applyAlignment="1">
      <alignment horizontal="right" vertical="center"/>
    </xf>
    <xf numFmtId="0" fontId="10" fillId="2" borderId="3" xfId="0" applyFont="1" applyFill="1" applyBorder="1" applyAlignment="1">
      <alignment horizontal="left" vertical="center" wrapText="1"/>
    </xf>
    <xf numFmtId="0" fontId="10" fillId="2" borderId="17" xfId="0" applyFont="1" applyFill="1" applyBorder="1" applyAlignment="1">
      <alignment horizontal="left" vertical="center" wrapText="1"/>
    </xf>
    <xf numFmtId="171" fontId="4" fillId="5" borderId="9" xfId="0" applyNumberFormat="1" applyFont="1" applyFill="1" applyBorder="1" applyAlignment="1">
      <alignment horizontal="right" vertical="center" indent="2"/>
    </xf>
    <xf numFmtId="172" fontId="4" fillId="5" borderId="0" xfId="2" applyNumberFormat="1" applyFont="1" applyFill="1" applyBorder="1" applyAlignment="1">
      <alignment horizontal="right" vertical="center" indent="2"/>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0" fontId="14" fillId="2" borderId="0" xfId="0" applyFont="1" applyFill="1" applyBorder="1" applyAlignment="1">
      <alignment vertical="center"/>
    </xf>
    <xf numFmtId="0" fontId="14" fillId="2" borderId="16" xfId="0" applyFont="1" applyFill="1" applyBorder="1" applyAlignment="1">
      <alignment vertical="center"/>
    </xf>
    <xf numFmtId="0" fontId="14" fillId="2" borderId="9" xfId="0" applyFont="1" applyFill="1" applyBorder="1" applyAlignment="1">
      <alignment vertical="center"/>
    </xf>
    <xf numFmtId="0" fontId="14" fillId="2" borderId="10" xfId="0" applyFont="1" applyFill="1" applyBorder="1" applyAlignment="1">
      <alignment vertical="center"/>
    </xf>
    <xf numFmtId="0" fontId="14" fillId="2" borderId="3" xfId="0" applyFont="1" applyFill="1" applyBorder="1" applyAlignment="1">
      <alignment vertical="center"/>
    </xf>
    <xf numFmtId="0" fontId="14" fillId="2" borderId="8" xfId="0" applyFont="1" applyFill="1" applyBorder="1" applyAlignment="1">
      <alignment vertical="center"/>
    </xf>
    <xf numFmtId="0" fontId="10" fillId="0" borderId="0" xfId="0" applyFont="1" applyFill="1" applyBorder="1" applyAlignment="1">
      <alignment horizontal="left" vertical="center" wrapText="1"/>
    </xf>
    <xf numFmtId="169" fontId="4" fillId="2" borderId="0" xfId="0" applyNumberFormat="1" applyFont="1" applyFill="1" applyBorder="1" applyAlignment="1">
      <alignment horizontal="right" vertical="center"/>
    </xf>
    <xf numFmtId="0" fontId="4" fillId="0" borderId="9" xfId="0" applyFont="1" applyBorder="1"/>
    <xf numFmtId="169"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indent="3"/>
    </xf>
    <xf numFmtId="164" fontId="9" fillId="0" borderId="0" xfId="0" applyNumberFormat="1" applyFont="1" applyFill="1" applyBorder="1" applyAlignment="1">
      <alignment horizontal="right" vertical="center" indent="3"/>
    </xf>
    <xf numFmtId="169" fontId="4" fillId="2" borderId="14" xfId="0" applyNumberFormat="1" applyFont="1" applyFill="1" applyBorder="1" applyAlignment="1">
      <alignment horizontal="right" vertical="center"/>
    </xf>
    <xf numFmtId="169" fontId="4" fillId="2" borderId="3" xfId="0" applyNumberFormat="1" applyFont="1" applyFill="1" applyBorder="1" applyAlignment="1">
      <alignment horizontal="right" vertical="center"/>
    </xf>
    <xf numFmtId="168" fontId="4" fillId="2" borderId="14" xfId="1" applyNumberFormat="1" applyFont="1" applyFill="1" applyBorder="1" applyAlignment="1">
      <alignment horizontal="right" vertical="center" indent="3"/>
    </xf>
    <xf numFmtId="164" fontId="4" fillId="2" borderId="14" xfId="2" applyNumberFormat="1" applyFont="1" applyFill="1" applyBorder="1" applyAlignment="1">
      <alignment horizontal="right" vertical="center" indent="3"/>
    </xf>
    <xf numFmtId="0" fontId="3" fillId="0" borderId="0" xfId="0" applyFont="1" applyFill="1" applyBorder="1" applyAlignment="1">
      <alignment vertical="center" wrapText="1"/>
    </xf>
    <xf numFmtId="169" fontId="4" fillId="2" borderId="15" xfId="0" applyNumberFormat="1" applyFont="1" applyFill="1" applyBorder="1" applyAlignment="1">
      <alignment horizontal="right" vertical="center"/>
    </xf>
    <xf numFmtId="169" fontId="4" fillId="2" borderId="10" xfId="0" applyNumberFormat="1" applyFont="1" applyFill="1" applyBorder="1" applyAlignment="1">
      <alignment horizontal="right" vertical="center"/>
    </xf>
    <xf numFmtId="169" fontId="4" fillId="2" borderId="3" xfId="0" quotePrefix="1" applyNumberFormat="1" applyFont="1" applyFill="1" applyBorder="1" applyAlignment="1">
      <alignment horizontal="left" vertical="center"/>
    </xf>
    <xf numFmtId="169" fontId="4" fillId="2" borderId="17" xfId="0" applyNumberFormat="1" applyFont="1" applyFill="1" applyBorder="1" applyAlignment="1">
      <alignment horizontal="right" vertical="center"/>
    </xf>
    <xf numFmtId="169" fontId="16" fillId="2" borderId="8" xfId="0" applyNumberFormat="1" applyFont="1" applyFill="1" applyBorder="1" applyAlignment="1">
      <alignment horizontal="left" vertical="center"/>
    </xf>
    <xf numFmtId="167" fontId="4" fillId="2" borderId="0" xfId="2" applyNumberFormat="1" applyFont="1" applyFill="1" applyBorder="1" applyAlignment="1">
      <alignment horizontal="right" vertical="center" indent="3"/>
    </xf>
    <xf numFmtId="167" fontId="4" fillId="2" borderId="16" xfId="2" applyNumberFormat="1" applyFont="1" applyFill="1" applyBorder="1" applyAlignment="1">
      <alignment horizontal="right" vertical="center" indent="3"/>
    </xf>
    <xf numFmtId="167" fontId="4" fillId="2" borderId="3" xfId="2" applyNumberFormat="1" applyFont="1" applyFill="1" applyBorder="1" applyAlignment="1">
      <alignment horizontal="right" vertical="center" indent="3"/>
    </xf>
    <xf numFmtId="167" fontId="4" fillId="2" borderId="17" xfId="2" applyNumberFormat="1" applyFont="1" applyFill="1" applyBorder="1" applyAlignment="1">
      <alignment horizontal="right" vertical="center" indent="3"/>
    </xf>
    <xf numFmtId="0" fontId="4" fillId="0" borderId="0" xfId="0" quotePrefix="1" applyFont="1" applyFill="1" applyBorder="1" applyAlignment="1">
      <alignment vertical="center"/>
    </xf>
    <xf numFmtId="169" fontId="4" fillId="2" borderId="8" xfId="0" applyNumberFormat="1" applyFont="1" applyFill="1" applyBorder="1" applyAlignment="1">
      <alignment horizontal="right" vertical="center"/>
    </xf>
    <xf numFmtId="169" fontId="4" fillId="2" borderId="9" xfId="0" applyNumberFormat="1" applyFont="1" applyFill="1" applyBorder="1" applyAlignment="1">
      <alignment horizontal="right" vertical="center"/>
    </xf>
    <xf numFmtId="169" fontId="4" fillId="2" borderId="16" xfId="0" applyNumberFormat="1" applyFont="1" applyFill="1" applyBorder="1" applyAlignment="1">
      <alignment horizontal="right" vertical="center"/>
    </xf>
    <xf numFmtId="0" fontId="10" fillId="0" borderId="0" xfId="0" applyFont="1" applyFill="1" applyBorder="1" applyAlignment="1">
      <alignment horizontal="right" vertical="center"/>
    </xf>
    <xf numFmtId="167" fontId="16" fillId="2" borderId="0" xfId="0" applyNumberFormat="1" applyFont="1" applyFill="1" applyBorder="1" applyAlignment="1">
      <alignment horizontal="center" vertical="center"/>
    </xf>
    <xf numFmtId="167" fontId="16" fillId="2" borderId="16" xfId="0" applyNumberFormat="1" applyFont="1" applyFill="1" applyBorder="1" applyAlignment="1">
      <alignment horizontal="center" vertical="center"/>
    </xf>
    <xf numFmtId="167" fontId="4" fillId="0" borderId="0" xfId="0" applyNumberFormat="1" applyFont="1" applyFill="1" applyAlignment="1">
      <alignment vertical="center"/>
    </xf>
    <xf numFmtId="164" fontId="4" fillId="0" borderId="0" xfId="2" applyNumberFormat="1" applyFont="1" applyFill="1" applyAlignment="1">
      <alignment vertical="center"/>
    </xf>
    <xf numFmtId="0" fontId="10" fillId="0" borderId="0" xfId="0" applyFont="1" applyFill="1" applyBorder="1" applyAlignment="1">
      <alignment vertical="center" wrapText="1"/>
    </xf>
    <xf numFmtId="0" fontId="0" fillId="0" borderId="0" xfId="0"/>
    <xf numFmtId="0" fontId="4" fillId="0" borderId="0" xfId="0" applyFont="1" applyAlignment="1">
      <alignment horizontal="right" vertical="center"/>
    </xf>
    <xf numFmtId="0" fontId="10" fillId="0" borderId="0" xfId="0" applyFont="1" applyAlignment="1">
      <alignment horizontal="left" vertical="center" wrapText="1"/>
    </xf>
    <xf numFmtId="0" fontId="10" fillId="0" borderId="0" xfId="0" applyFont="1" applyFill="1" applyBorder="1" applyAlignment="1">
      <alignment horizontal="left" vertical="center" wrapText="1"/>
    </xf>
    <xf numFmtId="0" fontId="0" fillId="0" borderId="0" xfId="0"/>
    <xf numFmtId="0" fontId="8" fillId="0" borderId="0" xfId="0" applyFont="1" applyAlignment="1">
      <alignment horizontal="center"/>
    </xf>
    <xf numFmtId="0" fontId="10" fillId="0" borderId="0" xfId="0" applyFont="1" applyAlignment="1">
      <alignment horizontal="right" vertical="center"/>
    </xf>
    <xf numFmtId="10" fontId="10" fillId="0" borderId="0" xfId="2" applyNumberFormat="1" applyFont="1" applyAlignment="1">
      <alignment horizontal="left" vertical="center" wrapText="1"/>
    </xf>
    <xf numFmtId="2" fontId="26" fillId="2" borderId="3" xfId="0" applyNumberFormat="1" applyFont="1" applyFill="1" applyBorder="1" applyAlignment="1">
      <alignment horizontal="right" vertical="top" indent="2"/>
    </xf>
    <xf numFmtId="10" fontId="4" fillId="0" borderId="0" xfId="2" applyNumberFormat="1" applyFont="1" applyFill="1" applyBorder="1" applyAlignment="1">
      <alignment vertical="center" wrapText="1"/>
    </xf>
    <xf numFmtId="10" fontId="2" fillId="0" borderId="0" xfId="2" applyNumberFormat="1" applyFont="1" applyFill="1" applyBorder="1" applyAlignment="1">
      <alignment vertical="center" wrapText="1"/>
    </xf>
    <xf numFmtId="0" fontId="10" fillId="0" borderId="0" xfId="0" applyFont="1" applyAlignment="1">
      <alignment wrapText="1"/>
    </xf>
    <xf numFmtId="2" fontId="26" fillId="2" borderId="0" xfId="0" applyNumberFormat="1" applyFont="1" applyFill="1" applyBorder="1" applyAlignment="1">
      <alignment horizontal="right" vertical="center" indent="2"/>
    </xf>
    <xf numFmtId="176" fontId="4" fillId="4" borderId="6" xfId="2" applyNumberFormat="1" applyFont="1" applyFill="1" applyBorder="1" applyAlignment="1">
      <alignment horizontal="right" vertical="center"/>
    </xf>
    <xf numFmtId="0" fontId="24" fillId="0" borderId="0" xfId="0" applyFont="1" applyFill="1" applyBorder="1" applyAlignment="1"/>
    <xf numFmtId="0" fontId="4" fillId="0" borderId="0" xfId="0" applyFont="1" applyFill="1" applyBorder="1" applyAlignment="1">
      <alignment horizontal="center" wrapText="1"/>
    </xf>
    <xf numFmtId="171" fontId="4" fillId="0" borderId="0" xfId="0" applyNumberFormat="1" applyFont="1" applyFill="1" applyBorder="1" applyAlignment="1">
      <alignment horizontal="right" vertical="center" indent="2"/>
    </xf>
    <xf numFmtId="172" fontId="4" fillId="0" borderId="0" xfId="2" applyNumberFormat="1" applyFont="1" applyFill="1" applyBorder="1" applyAlignment="1">
      <alignment horizontal="right" vertical="center" indent="2"/>
    </xf>
    <xf numFmtId="172" fontId="4" fillId="0" borderId="0" xfId="2" applyNumberFormat="1" applyFont="1" applyFill="1" applyBorder="1" applyAlignment="1">
      <alignment horizontal="right" vertical="center"/>
    </xf>
    <xf numFmtId="172" fontId="4" fillId="0" borderId="0" xfId="0"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0" fontId="24" fillId="2" borderId="8" xfId="0" applyFont="1" applyFill="1" applyBorder="1" applyAlignment="1"/>
    <xf numFmtId="0" fontId="24" fillId="2" borderId="2" xfId="0" applyFont="1" applyFill="1" applyBorder="1" applyAlignment="1"/>
    <xf numFmtId="0" fontId="24" fillId="2" borderId="5" xfId="0" applyFont="1" applyFill="1" applyBorder="1" applyAlignment="1"/>
    <xf numFmtId="0" fontId="4" fillId="3" borderId="23" xfId="0" applyFont="1" applyFill="1" applyBorder="1" applyAlignment="1">
      <alignment vertical="center"/>
    </xf>
    <xf numFmtId="0" fontId="4" fillId="3" borderId="24" xfId="0" applyFont="1" applyFill="1" applyBorder="1" applyAlignment="1">
      <alignment horizontal="center" wrapText="1"/>
    </xf>
    <xf numFmtId="174" fontId="4" fillId="3" borderId="25" xfId="2" applyNumberFormat="1" applyFont="1" applyFill="1" applyBorder="1" applyAlignment="1">
      <alignment horizontal="right" vertical="center" indent="2"/>
    </xf>
    <xf numFmtId="175" fontId="4" fillId="4" borderId="6" xfId="2" applyNumberFormat="1" applyFont="1" applyFill="1" applyBorder="1" applyAlignment="1">
      <alignment horizontal="right" vertical="center" indent="2"/>
    </xf>
    <xf numFmtId="172" fontId="4" fillId="3" borderId="17" xfId="0" applyNumberFormat="1" applyFont="1" applyFill="1" applyBorder="1" applyAlignment="1">
      <alignment horizontal="right" vertical="center"/>
    </xf>
    <xf numFmtId="10" fontId="6" fillId="0" borderId="0" xfId="2" applyNumberFormat="1" applyFont="1" applyFill="1" applyBorder="1" applyAlignment="1">
      <alignment vertical="center"/>
    </xf>
    <xf numFmtId="166" fontId="4" fillId="0" borderId="0" xfId="0" applyNumberFormat="1" applyFont="1" applyFill="1" applyBorder="1" applyAlignment="1">
      <alignment vertical="center"/>
    </xf>
    <xf numFmtId="9" fontId="4" fillId="0" borderId="0" xfId="0" applyNumberFormat="1" applyFont="1" applyFill="1" applyBorder="1" applyAlignment="1">
      <alignment vertical="center"/>
    </xf>
    <xf numFmtId="173" fontId="23" fillId="0" borderId="0" xfId="2" applyNumberFormat="1" applyFont="1" applyFill="1" applyBorder="1" applyAlignment="1">
      <alignment horizontal="right" vertical="center"/>
    </xf>
    <xf numFmtId="8" fontId="4" fillId="0" borderId="0" xfId="0" applyNumberFormat="1" applyFont="1" applyFill="1" applyBorder="1" applyAlignment="1">
      <alignment vertical="center"/>
    </xf>
    <xf numFmtId="43" fontId="4" fillId="0" borderId="0" xfId="1" applyFont="1" applyFill="1" applyBorder="1" applyAlignment="1">
      <alignment vertical="center"/>
    </xf>
    <xf numFmtId="8" fontId="10" fillId="0" borderId="0" xfId="0" applyNumberFormat="1" applyFont="1" applyFill="1" applyBorder="1" applyAlignment="1">
      <alignment horizontal="left" vertical="center" wrapText="1"/>
    </xf>
    <xf numFmtId="10" fontId="10" fillId="0" borderId="0" xfId="2" applyNumberFormat="1" applyFont="1" applyFill="1" applyBorder="1" applyAlignment="1">
      <alignment horizontal="left" vertical="center" wrapText="1"/>
    </xf>
    <xf numFmtId="10" fontId="4" fillId="0" borderId="0" xfId="2" applyNumberFormat="1" applyFont="1" applyFill="1" applyBorder="1" applyAlignment="1">
      <alignment vertical="center"/>
    </xf>
    <xf numFmtId="0" fontId="10" fillId="0" borderId="0" xfId="0" applyFont="1" applyAlignment="1">
      <alignment horizontal="left" wrapText="1"/>
    </xf>
    <xf numFmtId="0" fontId="14" fillId="0" borderId="0" xfId="0" applyFont="1" applyFill="1" applyBorder="1" applyAlignment="1">
      <alignment horizontal="left" vertical="center" wrapText="1"/>
    </xf>
    <xf numFmtId="0" fontId="10" fillId="0" borderId="0" xfId="0" applyFont="1" applyAlignment="1">
      <alignment horizontal="left" vertical="center" wrapText="1"/>
    </xf>
    <xf numFmtId="176" fontId="26" fillId="5" borderId="15" xfId="2" applyNumberFormat="1" applyFont="1" applyFill="1" applyBorder="1" applyAlignment="1">
      <alignment horizontal="right" vertical="center"/>
    </xf>
    <xf numFmtId="0" fontId="10" fillId="0" borderId="0" xfId="0" applyFont="1" applyAlignment="1">
      <alignment horizontal="left" vertical="center" wrapText="1"/>
    </xf>
    <xf numFmtId="0" fontId="3" fillId="0" borderId="0" xfId="0" applyFont="1" applyAlignment="1">
      <alignment horizontal="left" vertical="center" wrapText="1"/>
    </xf>
    <xf numFmtId="10" fontId="4" fillId="4" borderId="6" xfId="2" quotePrefix="1" applyNumberFormat="1" applyFont="1" applyFill="1" applyBorder="1" applyAlignment="1">
      <alignment vertical="center"/>
    </xf>
    <xf numFmtId="9" fontId="4" fillId="0" borderId="0" xfId="2" applyNumberFormat="1" applyFont="1" applyBorder="1" applyAlignment="1">
      <alignment horizontal="right" indent="2"/>
    </xf>
    <xf numFmtId="168" fontId="4" fillId="2" borderId="3" xfId="1" applyNumberFormat="1" applyFont="1" applyFill="1" applyBorder="1" applyAlignment="1">
      <alignment horizontal="right" vertical="center" indent="3"/>
    </xf>
    <xf numFmtId="164" fontId="4" fillId="2" borderId="3" xfId="2" applyNumberFormat="1" applyFont="1" applyFill="1" applyBorder="1" applyAlignment="1">
      <alignment horizontal="right" vertical="center" indent="3"/>
    </xf>
    <xf numFmtId="164" fontId="4" fillId="2" borderId="17" xfId="2" applyNumberFormat="1" applyFont="1" applyFill="1" applyBorder="1" applyAlignment="1">
      <alignment horizontal="right" vertical="center" indent="3"/>
    </xf>
    <xf numFmtId="0" fontId="4" fillId="0" borderId="0" xfId="0" applyFont="1" applyBorder="1" applyAlignment="1">
      <alignment horizontal="center"/>
    </xf>
    <xf numFmtId="0" fontId="14" fillId="0" borderId="8" xfId="0" applyFont="1" applyFill="1" applyBorder="1" applyAlignment="1">
      <alignment horizontal="left" vertical="center" wrapText="1"/>
    </xf>
    <xf numFmtId="0" fontId="4" fillId="0" borderId="10" xfId="0" applyFont="1" applyBorder="1" applyAlignment="1">
      <alignment horizontal="right"/>
    </xf>
    <xf numFmtId="0" fontId="4" fillId="0" borderId="3" xfId="0" applyFont="1" applyBorder="1" applyAlignment="1">
      <alignment horizontal="center"/>
    </xf>
    <xf numFmtId="0" fontId="4" fillId="0" borderId="17" xfId="0" applyFont="1" applyBorder="1" applyAlignment="1">
      <alignment horizontal="center"/>
    </xf>
    <xf numFmtId="9" fontId="4" fillId="0" borderId="16" xfId="2" applyNumberFormat="1" applyFont="1" applyBorder="1" applyAlignment="1">
      <alignment horizontal="right" indent="2"/>
    </xf>
    <xf numFmtId="164" fontId="4" fillId="2" borderId="15" xfId="2" applyNumberFormat="1" applyFont="1" applyFill="1" applyBorder="1" applyAlignment="1">
      <alignment horizontal="right" vertical="center" indent="3"/>
    </xf>
    <xf numFmtId="0" fontId="4" fillId="0" borderId="9" xfId="0" applyFont="1" applyBorder="1" applyAlignment="1">
      <alignment horizontal="right"/>
    </xf>
    <xf numFmtId="0" fontId="4" fillId="0" borderId="16" xfId="0" applyFont="1" applyBorder="1" applyAlignment="1">
      <alignment horizontal="center"/>
    </xf>
    <xf numFmtId="0" fontId="4" fillId="0" borderId="0" xfId="0" applyFont="1" applyAlignment="1">
      <alignment horizontal="left" vertical="center" wrapText="1"/>
    </xf>
    <xf numFmtId="9" fontId="23" fillId="0" borderId="0" xfId="0" applyNumberFormat="1" applyFont="1" applyAlignment="1">
      <alignment horizontal="center" vertical="center" wrapText="1"/>
    </xf>
    <xf numFmtId="164" fontId="4" fillId="0" borderId="16" xfId="2" applyNumberFormat="1" applyFont="1" applyBorder="1" applyAlignment="1">
      <alignment horizontal="right" indent="2"/>
    </xf>
    <xf numFmtId="0" fontId="4" fillId="0" borderId="12" xfId="0" applyFont="1" applyBorder="1" applyAlignment="1">
      <alignment horizontal="center" vertical="center" wrapText="1"/>
    </xf>
    <xf numFmtId="0" fontId="4" fillId="0" borderId="0" xfId="0" applyFont="1" applyAlignment="1">
      <alignment horizontal="right" vertical="center" wrapText="1"/>
    </xf>
    <xf numFmtId="0" fontId="14" fillId="0" borderId="0" xfId="0" applyFont="1" applyFill="1" applyBorder="1" applyAlignment="1">
      <alignment horizontal="left" vertical="center"/>
    </xf>
    <xf numFmtId="0" fontId="14" fillId="2" borderId="17" xfId="0" applyFont="1" applyFill="1" applyBorder="1" applyAlignment="1">
      <alignment vertical="center"/>
    </xf>
    <xf numFmtId="2" fontId="4" fillId="2" borderId="3" xfId="0" applyNumberFormat="1" applyFont="1" applyFill="1" applyBorder="1" applyAlignment="1">
      <alignment horizontal="center"/>
    </xf>
    <xf numFmtId="0" fontId="0" fillId="0" borderId="0" xfId="0" applyAlignment="1">
      <alignment wrapText="1"/>
    </xf>
    <xf numFmtId="0" fontId="10" fillId="0" borderId="0" xfId="0" quotePrefix="1" applyFont="1" applyAlignment="1">
      <alignment wrapText="1"/>
    </xf>
    <xf numFmtId="0" fontId="23" fillId="0" borderId="0" xfId="0" applyFont="1" applyAlignment="1">
      <alignment horizontal="right" vertical="center" indent="1"/>
    </xf>
    <xf numFmtId="0" fontId="30" fillId="0" borderId="0" xfId="0" applyFont="1" applyAlignment="1">
      <alignment horizontal="left" vertical="center"/>
    </xf>
    <xf numFmtId="164" fontId="4" fillId="2" borderId="16" xfId="2" applyNumberFormat="1" applyFont="1" applyFill="1" applyBorder="1" applyAlignment="1">
      <alignment horizontal="right" vertical="center" indent="3"/>
    </xf>
    <xf numFmtId="177" fontId="4" fillId="2" borderId="3" xfId="1" applyNumberFormat="1" applyFont="1" applyFill="1" applyBorder="1" applyAlignment="1">
      <alignment horizontal="right" vertical="center" indent="3"/>
    </xf>
    <xf numFmtId="177" fontId="4" fillId="2" borderId="17" xfId="1" applyNumberFormat="1" applyFont="1" applyFill="1" applyBorder="1" applyAlignment="1">
      <alignment horizontal="right" vertical="center" indent="3"/>
    </xf>
    <xf numFmtId="0" fontId="14" fillId="3" borderId="10" xfId="0" applyFont="1" applyFill="1" applyBorder="1" applyAlignment="1">
      <alignment vertical="center"/>
    </xf>
    <xf numFmtId="0" fontId="32" fillId="3" borderId="3" xfId="0" applyFont="1" applyFill="1" applyBorder="1" applyAlignment="1">
      <alignment horizontal="right" vertical="center" indent="3"/>
    </xf>
    <xf numFmtId="169" fontId="32" fillId="3" borderId="3" xfId="0" applyNumberFormat="1" applyFont="1" applyFill="1" applyBorder="1" applyAlignment="1">
      <alignment horizontal="right" vertical="center"/>
    </xf>
    <xf numFmtId="167" fontId="32" fillId="3" borderId="3" xfId="2" applyNumberFormat="1" applyFont="1" applyFill="1" applyBorder="1" applyAlignment="1">
      <alignment horizontal="right" vertical="center" indent="3"/>
    </xf>
    <xf numFmtId="2" fontId="32" fillId="3" borderId="3" xfId="2" applyNumberFormat="1" applyFont="1" applyFill="1" applyBorder="1" applyAlignment="1">
      <alignment horizontal="right" vertical="center" indent="3"/>
    </xf>
    <xf numFmtId="2" fontId="32" fillId="3" borderId="17" xfId="2" applyNumberFormat="1" applyFont="1" applyFill="1" applyBorder="1" applyAlignment="1">
      <alignment horizontal="right" vertical="center" indent="3"/>
    </xf>
    <xf numFmtId="9" fontId="4" fillId="0" borderId="0" xfId="2" applyFont="1" applyFill="1" applyBorder="1" applyAlignment="1">
      <alignment horizontal="right" vertical="center"/>
    </xf>
    <xf numFmtId="9" fontId="23" fillId="0" borderId="0" xfId="2" applyFont="1" applyFill="1" applyBorder="1" applyAlignment="1">
      <alignment horizontal="right" vertical="center"/>
    </xf>
    <xf numFmtId="43" fontId="23" fillId="0" borderId="0" xfId="1" applyFont="1" applyFill="1" applyBorder="1" applyAlignment="1">
      <alignment horizontal="right" vertical="center"/>
    </xf>
    <xf numFmtId="9" fontId="4" fillId="3" borderId="26" xfId="2" applyFont="1" applyFill="1" applyBorder="1" applyAlignment="1">
      <alignment horizontal="right" vertical="center"/>
    </xf>
    <xf numFmtId="164" fontId="4" fillId="3" borderId="27" xfId="2" applyNumberFormat="1" applyFont="1" applyFill="1" applyBorder="1" applyAlignment="1">
      <alignment horizontal="right" vertical="center"/>
    </xf>
    <xf numFmtId="164" fontId="4" fillId="3" borderId="28" xfId="2" applyNumberFormat="1" applyFont="1" applyFill="1" applyBorder="1" applyAlignment="1">
      <alignment horizontal="right" vertical="center"/>
    </xf>
    <xf numFmtId="169" fontId="4" fillId="0" borderId="12" xfId="0" applyNumberFormat="1" applyFont="1" applyFill="1" applyBorder="1" applyAlignment="1">
      <alignment horizontal="right" vertical="center"/>
    </xf>
    <xf numFmtId="0" fontId="4" fillId="0" borderId="12" xfId="0" applyFont="1" applyFill="1" applyBorder="1" applyAlignment="1">
      <alignment horizontal="right" vertical="center"/>
    </xf>
    <xf numFmtId="164" fontId="35" fillId="2" borderId="17" xfId="2" applyNumberFormat="1" applyFont="1" applyFill="1" applyBorder="1" applyAlignment="1">
      <alignment horizontal="right" vertical="center" indent="3"/>
    </xf>
    <xf numFmtId="169" fontId="30" fillId="2" borderId="1" xfId="0" applyNumberFormat="1" applyFont="1" applyFill="1" applyBorder="1" applyAlignment="1">
      <alignment horizontal="right" vertical="center"/>
    </xf>
    <xf numFmtId="169" fontId="30" fillId="2" borderId="2" xfId="0" applyNumberFormat="1" applyFont="1" applyFill="1" applyBorder="1" applyAlignment="1">
      <alignment horizontal="right" vertical="center"/>
    </xf>
    <xf numFmtId="169" fontId="30" fillId="2" borderId="2" xfId="0" applyNumberFormat="1" applyFont="1" applyFill="1" applyBorder="1" applyAlignment="1">
      <alignment horizontal="left" vertical="center"/>
    </xf>
    <xf numFmtId="169" fontId="4" fillId="2" borderId="5" xfId="0" applyNumberFormat="1" applyFont="1" applyFill="1" applyBorder="1" applyAlignment="1">
      <alignment horizontal="right" vertical="center"/>
    </xf>
    <xf numFmtId="9" fontId="4" fillId="0" borderId="0" xfId="2" applyFont="1" applyFill="1" applyBorder="1" applyAlignment="1">
      <alignment horizontal="center" vertical="center" wrapText="1"/>
    </xf>
    <xf numFmtId="4" fontId="4" fillId="2" borderId="9" xfId="1" applyNumberFormat="1" applyFont="1" applyFill="1" applyBorder="1" applyAlignment="1">
      <alignment horizontal="center" vertical="center"/>
    </xf>
    <xf numFmtId="4" fontId="4" fillId="2" borderId="10" xfId="1" applyNumberFormat="1" applyFont="1" applyFill="1" applyBorder="1" applyAlignment="1">
      <alignment horizontal="center" vertical="center"/>
    </xf>
    <xf numFmtId="164" fontId="23" fillId="2" borderId="0" xfId="2" applyNumberFormat="1" applyFont="1" applyFill="1" applyBorder="1" applyAlignment="1">
      <alignment horizontal="center" vertical="center"/>
    </xf>
    <xf numFmtId="9" fontId="23" fillId="2" borderId="0" xfId="0" applyNumberFormat="1" applyFont="1" applyFill="1" applyBorder="1" applyAlignment="1">
      <alignment vertical="center"/>
    </xf>
    <xf numFmtId="164" fontId="37" fillId="2" borderId="0" xfId="2" applyNumberFormat="1" applyFont="1" applyFill="1" applyBorder="1" applyAlignment="1">
      <alignment horizontal="center" vertical="center"/>
    </xf>
    <xf numFmtId="10" fontId="39" fillId="2" borderId="16" xfId="0" applyNumberFormat="1" applyFont="1" applyFill="1" applyBorder="1" applyAlignment="1">
      <alignment vertical="center"/>
    </xf>
    <xf numFmtId="164" fontId="23" fillId="2" borderId="3" xfId="2" applyNumberFormat="1" applyFont="1" applyFill="1" applyBorder="1" applyAlignment="1">
      <alignment horizontal="center" vertical="center"/>
    </xf>
    <xf numFmtId="9" fontId="23" fillId="2" borderId="3" xfId="0" applyNumberFormat="1" applyFont="1" applyFill="1" applyBorder="1" applyAlignment="1">
      <alignment vertical="center"/>
    </xf>
    <xf numFmtId="164" fontId="37" fillId="2" borderId="3" xfId="2" applyNumberFormat="1" applyFont="1" applyFill="1" applyBorder="1" applyAlignment="1">
      <alignment horizontal="center" vertical="center"/>
    </xf>
    <xf numFmtId="10" fontId="39" fillId="2" borderId="17" xfId="0" applyNumberFormat="1" applyFont="1" applyFill="1" applyBorder="1" applyAlignment="1">
      <alignment vertical="center"/>
    </xf>
    <xf numFmtId="43" fontId="4" fillId="2" borderId="1" xfId="1" applyFont="1" applyFill="1" applyBorder="1" applyAlignment="1">
      <alignment horizontal="center"/>
    </xf>
    <xf numFmtId="0" fontId="23" fillId="2" borderId="2" xfId="0" applyFont="1" applyFill="1" applyBorder="1" applyAlignment="1">
      <alignment horizontal="center" wrapText="1"/>
    </xf>
    <xf numFmtId="0" fontId="23" fillId="2" borderId="2" xfId="0" applyFont="1" applyFill="1" applyBorder="1" applyAlignment="1">
      <alignment horizontal="center" vertical="center" wrapText="1"/>
    </xf>
    <xf numFmtId="0" fontId="37" fillId="2" borderId="2" xfId="0" applyFont="1" applyFill="1" applyBorder="1" applyAlignment="1">
      <alignment horizontal="center" vertical="center" wrapText="1"/>
    </xf>
    <xf numFmtId="0" fontId="39" fillId="2" borderId="5" xfId="0" applyFont="1" applyFill="1" applyBorder="1" applyAlignment="1">
      <alignment horizontal="center" vertical="center" wrapText="1"/>
    </xf>
    <xf numFmtId="0" fontId="4" fillId="2" borderId="2" xfId="0" applyFont="1" applyFill="1" applyBorder="1" applyAlignment="1">
      <alignment vertical="center"/>
    </xf>
    <xf numFmtId="0" fontId="4" fillId="2" borderId="5" xfId="0" applyFont="1" applyFill="1" applyBorder="1" applyAlignment="1">
      <alignment vertical="center"/>
    </xf>
    <xf numFmtId="4" fontId="12" fillId="2" borderId="16" xfId="1" applyNumberFormat="1" applyFont="1" applyFill="1" applyBorder="1" applyAlignment="1">
      <alignment horizontal="center" vertical="center"/>
    </xf>
    <xf numFmtId="2" fontId="11" fillId="2" borderId="16" xfId="2" applyNumberFormat="1" applyFont="1" applyFill="1" applyBorder="1" applyAlignment="1">
      <alignment horizontal="center" vertical="center"/>
    </xf>
    <xf numFmtId="2" fontId="17" fillId="2" borderId="16" xfId="2" applyNumberFormat="1" applyFont="1" applyFill="1" applyBorder="1" applyAlignment="1">
      <alignment horizontal="center" vertical="center"/>
    </xf>
    <xf numFmtId="2" fontId="11" fillId="2" borderId="16" xfId="0" applyNumberFormat="1" applyFont="1" applyFill="1" applyBorder="1" applyAlignment="1">
      <alignment horizontal="center" vertical="center"/>
    </xf>
    <xf numFmtId="2" fontId="11" fillId="2" borderId="5" xfId="0" applyNumberFormat="1" applyFont="1" applyFill="1" applyBorder="1" applyAlignment="1">
      <alignment horizontal="center" vertical="center"/>
    </xf>
    <xf numFmtId="0" fontId="30" fillId="0" borderId="0" xfId="0" applyFont="1" applyAlignment="1">
      <alignment horizontal="right" vertical="center"/>
    </xf>
    <xf numFmtId="10" fontId="4" fillId="6" borderId="5" xfId="0" applyNumberFormat="1" applyFont="1" applyFill="1" applyBorder="1" applyAlignment="1">
      <alignment vertical="center"/>
    </xf>
    <xf numFmtId="0" fontId="40" fillId="6" borderId="1" xfId="0" applyFont="1" applyFill="1" applyBorder="1" applyAlignment="1">
      <alignment horizontal="right" vertical="center"/>
    </xf>
    <xf numFmtId="0" fontId="42" fillId="0" borderId="0" xfId="0" applyFont="1" applyAlignment="1">
      <alignment vertical="center"/>
    </xf>
    <xf numFmtId="0" fontId="43" fillId="2" borderId="5" xfId="0" applyFont="1" applyFill="1" applyBorder="1" applyAlignment="1">
      <alignment horizontal="center" vertical="center" wrapText="1"/>
    </xf>
    <xf numFmtId="164" fontId="43" fillId="2" borderId="16" xfId="2" applyNumberFormat="1" applyFont="1" applyFill="1" applyBorder="1" applyAlignment="1">
      <alignment horizontal="center" vertical="center"/>
    </xf>
    <xf numFmtId="0" fontId="44" fillId="2" borderId="5" xfId="0" applyFont="1" applyFill="1" applyBorder="1" applyAlignment="1">
      <alignment horizontal="center" vertical="center" wrapText="1"/>
    </xf>
    <xf numFmtId="10" fontId="44" fillId="2" borderId="16" xfId="2" applyNumberFormat="1" applyFont="1" applyFill="1" applyBorder="1" applyAlignment="1">
      <alignment horizontal="center" vertical="center"/>
    </xf>
    <xf numFmtId="10" fontId="45" fillId="2" borderId="16" xfId="2" applyNumberFormat="1" applyFont="1" applyFill="1" applyBorder="1" applyAlignment="1">
      <alignment horizontal="center" vertical="center"/>
    </xf>
    <xf numFmtId="10" fontId="44" fillId="2" borderId="5" xfId="2" applyNumberFormat="1" applyFont="1" applyFill="1" applyBorder="1" applyAlignment="1">
      <alignment horizontal="center" vertical="center"/>
    </xf>
    <xf numFmtId="0" fontId="44" fillId="2" borderId="19" xfId="0" applyFont="1" applyFill="1" applyBorder="1" applyAlignment="1">
      <alignment horizontal="right" vertical="center"/>
    </xf>
    <xf numFmtId="9" fontId="4" fillId="0" borderId="0" xfId="2" applyFont="1" applyAlignment="1">
      <alignment vertical="center"/>
    </xf>
    <xf numFmtId="0" fontId="4" fillId="6" borderId="1" xfId="0" applyFont="1" applyFill="1" applyBorder="1" applyAlignment="1">
      <alignment vertical="center"/>
    </xf>
    <xf numFmtId="0" fontId="4" fillId="6" borderId="2" xfId="0" applyFont="1" applyFill="1" applyBorder="1" applyAlignment="1">
      <alignment horizontal="right" vertical="center"/>
    </xf>
    <xf numFmtId="0" fontId="4" fillId="0" borderId="16" xfId="0" applyFont="1" applyBorder="1" applyAlignment="1">
      <alignment horizontal="center" vertical="center"/>
    </xf>
    <xf numFmtId="9" fontId="4" fillId="0" borderId="16" xfId="2" applyFont="1" applyBorder="1" applyAlignment="1">
      <alignment horizontal="center" vertical="center"/>
    </xf>
    <xf numFmtId="9" fontId="4" fillId="0" borderId="17" xfId="2" applyFont="1" applyBorder="1" applyAlignment="1">
      <alignment horizontal="center" vertical="center"/>
    </xf>
    <xf numFmtId="0" fontId="4" fillId="0" borderId="0" xfId="0" applyFont="1" applyBorder="1" applyAlignment="1">
      <alignment horizontal="center" vertical="center"/>
    </xf>
    <xf numFmtId="9" fontId="4" fillId="0" borderId="0" xfId="2" applyFont="1" applyBorder="1" applyAlignment="1">
      <alignment horizontal="center" vertical="center"/>
    </xf>
    <xf numFmtId="0" fontId="4" fillId="2" borderId="0" xfId="0" applyFont="1" applyFill="1" applyBorder="1" applyAlignment="1">
      <alignment horizontal="right" vertical="center"/>
    </xf>
    <xf numFmtId="9" fontId="23" fillId="2" borderId="0" xfId="2" applyFont="1" applyFill="1" applyBorder="1" applyAlignment="1">
      <alignment horizontal="center" vertical="center"/>
    </xf>
    <xf numFmtId="9" fontId="23" fillId="2" borderId="16" xfId="2" applyFont="1" applyFill="1" applyBorder="1" applyAlignment="1">
      <alignment horizontal="center" vertical="center"/>
    </xf>
    <xf numFmtId="9" fontId="23" fillId="2" borderId="3" xfId="2" applyFont="1" applyFill="1" applyBorder="1" applyAlignment="1">
      <alignment horizontal="center" vertical="center"/>
    </xf>
    <xf numFmtId="9" fontId="23" fillId="2" borderId="17" xfId="2" applyFont="1" applyFill="1" applyBorder="1" applyAlignment="1">
      <alignment horizontal="center" vertical="center"/>
    </xf>
    <xf numFmtId="0" fontId="38" fillId="2" borderId="27" xfId="0" applyFont="1" applyFill="1" applyBorder="1" applyAlignment="1">
      <alignment horizontal="center" vertical="center"/>
    </xf>
    <xf numFmtId="0" fontId="38" fillId="2" borderId="0" xfId="0" applyFont="1" applyFill="1" applyBorder="1" applyAlignment="1">
      <alignment horizontal="center" vertical="center"/>
    </xf>
    <xf numFmtId="10" fontId="38" fillId="6" borderId="2" xfId="2" applyNumberFormat="1" applyFont="1" applyFill="1" applyBorder="1" applyAlignment="1">
      <alignment horizontal="center" vertical="center"/>
    </xf>
    <xf numFmtId="0" fontId="37" fillId="2" borderId="29" xfId="0" applyFont="1" applyFill="1" applyBorder="1" applyAlignment="1">
      <alignment horizontal="center" vertical="center"/>
    </xf>
    <xf numFmtId="0" fontId="37" fillId="2" borderId="16" xfId="0" applyFont="1" applyFill="1" applyBorder="1" applyAlignment="1">
      <alignment horizontal="center" vertical="center"/>
    </xf>
    <xf numFmtId="9" fontId="4" fillId="0" borderId="3" xfId="2" applyFont="1" applyBorder="1" applyAlignment="1">
      <alignment horizontal="center" vertical="center"/>
    </xf>
    <xf numFmtId="10" fontId="37" fillId="6" borderId="5" xfId="2" applyNumberFormat="1" applyFont="1" applyFill="1" applyBorder="1" applyAlignment="1">
      <alignment horizontal="center" vertical="center"/>
    </xf>
    <xf numFmtId="10" fontId="38" fillId="2" borderId="0" xfId="0" applyNumberFormat="1" applyFont="1" applyFill="1" applyBorder="1" applyAlignment="1">
      <alignment horizontal="center" vertical="center"/>
    </xf>
    <xf numFmtId="10" fontId="37" fillId="2" borderId="16" xfId="0" applyNumberFormat="1" applyFont="1" applyFill="1" applyBorder="1" applyAlignment="1">
      <alignment horizontal="center" vertical="center"/>
    </xf>
    <xf numFmtId="0" fontId="10" fillId="0" borderId="0" xfId="0" applyFont="1" applyFill="1" applyBorder="1" applyAlignment="1">
      <alignment horizontal="left" vertical="center" wrapText="1"/>
    </xf>
    <xf numFmtId="0" fontId="4" fillId="2" borderId="11" xfId="0" applyFont="1" applyFill="1" applyBorder="1" applyAlignment="1">
      <alignment horizontal="center" vertical="center"/>
    </xf>
    <xf numFmtId="0" fontId="4" fillId="2" borderId="22" xfId="0" applyFont="1" applyFill="1" applyBorder="1" applyAlignment="1">
      <alignment horizontal="center" vertical="center"/>
    </xf>
    <xf numFmtId="0" fontId="4" fillId="0" borderId="11" xfId="0" applyFont="1" applyBorder="1" applyAlignment="1">
      <alignment horizontal="center" vertical="center"/>
    </xf>
    <xf numFmtId="0" fontId="4" fillId="0" borderId="22" xfId="0" applyFont="1" applyBorder="1" applyAlignment="1">
      <alignment horizontal="center" vertical="center"/>
    </xf>
    <xf numFmtId="0" fontId="10" fillId="0" borderId="0" xfId="0" applyFont="1" applyAlignment="1">
      <alignment horizontal="left" wrapText="1"/>
    </xf>
    <xf numFmtId="0" fontId="4" fillId="0" borderId="0" xfId="0" applyFont="1" applyFill="1" applyBorder="1" applyAlignment="1">
      <alignment horizontal="center" vertical="center"/>
    </xf>
    <xf numFmtId="172" fontId="4" fillId="0" borderId="0" xfId="0" applyNumberFormat="1" applyFont="1" applyFill="1" applyBorder="1" applyAlignment="1">
      <alignment horizontal="right" vertical="center" wrapText="1"/>
    </xf>
    <xf numFmtId="0" fontId="4" fillId="0" borderId="0" xfId="0" applyFont="1" applyAlignment="1">
      <alignment horizontal="left" vertical="center" wrapText="1"/>
    </xf>
    <xf numFmtId="0" fontId="14" fillId="0" borderId="0" xfId="0" applyFont="1" applyAlignment="1">
      <alignment horizontal="left" vertical="center" wrapText="1"/>
    </xf>
    <xf numFmtId="169" fontId="16" fillId="2" borderId="8" xfId="0" applyNumberFormat="1" applyFont="1" applyFill="1" applyBorder="1" applyAlignment="1">
      <alignment horizontal="left" vertical="center" wrapText="1"/>
    </xf>
    <xf numFmtId="169" fontId="16" fillId="2" borderId="14" xfId="0" applyNumberFormat="1" applyFont="1" applyFill="1" applyBorder="1" applyAlignment="1">
      <alignment horizontal="left" vertical="center" wrapText="1"/>
    </xf>
    <xf numFmtId="169" fontId="16" fillId="2" borderId="15" xfId="0" applyNumberFormat="1"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24" fillId="2" borderId="1" xfId="0" applyFont="1" applyFill="1" applyBorder="1" applyAlignment="1">
      <alignment horizontal="left" wrapText="1"/>
    </xf>
    <xf numFmtId="0" fontId="24" fillId="2" borderId="2" xfId="0" applyFont="1" applyFill="1" applyBorder="1" applyAlignment="1">
      <alignment horizontal="left" wrapText="1"/>
    </xf>
    <xf numFmtId="0" fontId="24" fillId="2" borderId="5" xfId="0" applyFont="1" applyFill="1" applyBorder="1" applyAlignment="1">
      <alignment horizontal="left" wrapText="1"/>
    </xf>
    <xf numFmtId="0" fontId="10" fillId="0" borderId="0" xfId="0" applyFont="1" applyAlignment="1">
      <alignment horizontal="left" vertical="center" wrapText="1"/>
    </xf>
    <xf numFmtId="0" fontId="3" fillId="0" borderId="0" xfId="0" applyFont="1" applyAlignment="1">
      <alignment horizontal="left" vertical="center" wrapText="1"/>
    </xf>
    <xf numFmtId="10" fontId="6" fillId="0" borderId="1" xfId="2" applyNumberFormat="1" applyFont="1" applyFill="1" applyBorder="1" applyAlignment="1">
      <alignment horizontal="left" vertical="center" wrapText="1"/>
    </xf>
    <xf numFmtId="10" fontId="6" fillId="0" borderId="2" xfId="2" applyNumberFormat="1" applyFont="1" applyFill="1" applyBorder="1" applyAlignment="1">
      <alignment horizontal="left" vertical="center" wrapText="1"/>
    </xf>
    <xf numFmtId="10" fontId="6" fillId="0" borderId="5" xfId="2" applyNumberFormat="1" applyFont="1" applyFill="1" applyBorder="1" applyAlignment="1">
      <alignment horizontal="left" vertical="center" wrapText="1"/>
    </xf>
    <xf numFmtId="10" fontId="6" fillId="0" borderId="8" xfId="2" applyNumberFormat="1" applyFont="1" applyFill="1" applyBorder="1" applyAlignment="1">
      <alignment horizontal="left" vertical="center" wrapText="1"/>
    </xf>
    <xf numFmtId="10" fontId="6" fillId="0" borderId="14" xfId="2" applyNumberFormat="1" applyFont="1" applyFill="1" applyBorder="1" applyAlignment="1">
      <alignment horizontal="left" vertical="center" wrapText="1"/>
    </xf>
    <xf numFmtId="10" fontId="6" fillId="0" borderId="15" xfId="2" applyNumberFormat="1" applyFont="1" applyFill="1" applyBorder="1" applyAlignment="1">
      <alignment horizontal="left" vertical="center" wrapText="1"/>
    </xf>
    <xf numFmtId="10" fontId="6" fillId="0" borderId="10" xfId="2" applyNumberFormat="1" applyFont="1" applyFill="1" applyBorder="1" applyAlignment="1">
      <alignment horizontal="left" vertical="center" wrapText="1"/>
    </xf>
    <xf numFmtId="10" fontId="6" fillId="0" borderId="3" xfId="2" applyNumberFormat="1" applyFont="1" applyFill="1" applyBorder="1" applyAlignment="1">
      <alignment horizontal="left" vertical="center" wrapText="1"/>
    </xf>
    <xf numFmtId="10" fontId="6" fillId="0" borderId="17" xfId="2" applyNumberFormat="1" applyFont="1" applyFill="1" applyBorder="1" applyAlignment="1">
      <alignment horizontal="left" vertical="center" wrapText="1"/>
    </xf>
    <xf numFmtId="10" fontId="4" fillId="4" borderId="20" xfId="2" quotePrefix="1" applyNumberFormat="1" applyFont="1" applyFill="1" applyBorder="1" applyAlignment="1">
      <alignment horizontal="center" vertical="center"/>
    </xf>
    <xf numFmtId="10" fontId="4" fillId="4" borderId="7" xfId="2" quotePrefix="1" applyNumberFormat="1" applyFont="1" applyFill="1" applyBorder="1" applyAlignment="1">
      <alignment horizontal="center" vertical="center"/>
    </xf>
    <xf numFmtId="0" fontId="8" fillId="0" borderId="0" xfId="0" applyFont="1" applyAlignment="1">
      <alignment horizontal="center"/>
    </xf>
    <xf numFmtId="9" fontId="4" fillId="4" borderId="20" xfId="2" applyFont="1" applyFill="1" applyBorder="1" applyAlignment="1">
      <alignment horizontal="center" vertical="center"/>
    </xf>
    <xf numFmtId="9" fontId="4" fillId="4" borderId="7" xfId="2" applyFont="1" applyFill="1" applyBorder="1" applyAlignment="1">
      <alignment horizontal="center" vertical="center"/>
    </xf>
    <xf numFmtId="172" fontId="4" fillId="5" borderId="10" xfId="0" applyNumberFormat="1" applyFont="1" applyFill="1" applyBorder="1" applyAlignment="1">
      <alignment horizontal="right" vertical="center" wrapText="1"/>
    </xf>
    <xf numFmtId="172" fontId="4" fillId="5" borderId="17" xfId="0" applyNumberFormat="1" applyFont="1" applyFill="1" applyBorder="1" applyAlignment="1">
      <alignment horizontal="right" vertical="center" wrapText="1"/>
    </xf>
    <xf numFmtId="0" fontId="4" fillId="5" borderId="21"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22" xfId="0" applyFont="1" applyFill="1" applyBorder="1" applyAlignment="1">
      <alignment horizontal="center" vertical="center"/>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4" fillId="2" borderId="10" xfId="0" applyFont="1" applyFill="1" applyBorder="1" applyAlignment="1">
      <alignment horizontal="left" wrapText="1"/>
    </xf>
    <xf numFmtId="0" fontId="4" fillId="2" borderId="15" xfId="0" applyFont="1" applyFill="1" applyBorder="1" applyAlignment="1">
      <alignment horizontal="center" wrapText="1"/>
    </xf>
    <xf numFmtId="0" fontId="4" fillId="2" borderId="16" xfId="0" applyFont="1" applyFill="1" applyBorder="1" applyAlignment="1">
      <alignment horizontal="center" wrapText="1"/>
    </xf>
    <xf numFmtId="0" fontId="4" fillId="2" borderId="17" xfId="0" applyFont="1" applyFill="1" applyBorder="1" applyAlignment="1">
      <alignment horizontal="center" wrapText="1"/>
    </xf>
    <xf numFmtId="0" fontId="4" fillId="2" borderId="14" xfId="0" applyFont="1" applyFill="1" applyBorder="1" applyAlignment="1">
      <alignment horizontal="center" wrapText="1"/>
    </xf>
    <xf numFmtId="0" fontId="4" fillId="2" borderId="0" xfId="0" applyFont="1" applyFill="1" applyBorder="1" applyAlignment="1">
      <alignment horizontal="center" wrapText="1"/>
    </xf>
    <xf numFmtId="0" fontId="4" fillId="2" borderId="3" xfId="0" applyFont="1" applyFill="1" applyBorder="1" applyAlignment="1">
      <alignment horizontal="center" wrapText="1"/>
    </xf>
    <xf numFmtId="0" fontId="0" fillId="0" borderId="0" xfId="0"/>
    <xf numFmtId="0" fontId="10" fillId="0" borderId="0" xfId="0" quotePrefix="1" applyFont="1" applyAlignment="1">
      <alignment horizontal="left" wrapText="1"/>
    </xf>
    <xf numFmtId="0" fontId="10" fillId="0" borderId="0" xfId="0" applyFont="1" applyFill="1" applyAlignment="1">
      <alignment vertical="center" wrapText="1"/>
    </xf>
    <xf numFmtId="0" fontId="1" fillId="0" borderId="0" xfId="0" applyFont="1" applyFill="1" applyAlignment="1">
      <alignment vertical="center" wrapText="1"/>
    </xf>
  </cellXfs>
  <cellStyles count="3">
    <cellStyle name="Comma" xfId="1" builtinId="3"/>
    <cellStyle name="Normal" xfId="0" builtinId="0" customBuiltin="1"/>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C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0000FF"/>
      <color rgb="FF800000"/>
      <color rgb="FFFFCC99"/>
      <color rgb="FF000099"/>
      <color rgb="FF0000CC"/>
      <color rgb="FFCC3300"/>
      <color rgb="FF0066CC"/>
      <color rgb="FF6699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a:solidFill>
                  <a:sysClr val="windowText" lastClr="000000"/>
                </a:solidFill>
              </a:rPr>
              <a:t>Impact of Increase in Risk-Free Rate</a:t>
            </a:r>
          </a:p>
        </c:rich>
      </c:tx>
      <c:layout/>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1"/>
          <c:order val="0"/>
          <c:tx>
            <c:strRef>
              <c:f>'Mini Case'!$C$380</c:f>
              <c:strCache>
                <c:ptCount val="1"/>
                <c:pt idx="0">
                  <c:v>SML: Base Case</c:v>
                </c:pt>
              </c:strCache>
            </c:strRef>
          </c:tx>
          <c:spPr>
            <a:ln w="25400">
              <a:solidFill>
                <a:srgbClr val="0000FF"/>
              </a:solidFill>
              <a:prstDash val="solid"/>
            </a:ln>
          </c:spPr>
          <c:marker>
            <c:symbol val="none"/>
          </c:marker>
          <c:dLbls>
            <c:dLbl>
              <c:idx val="4"/>
              <c:layout/>
              <c:spPr/>
              <c:txPr>
                <a:bodyPr/>
                <a:lstStyle/>
                <a:p>
                  <a:pPr>
                    <a:defRPr b="1">
                      <a:solidFill>
                        <a:srgbClr val="0000FF"/>
                      </a:solidFill>
                    </a:defRPr>
                  </a:pPr>
                  <a:endParaRPr lang="en-US"/>
                </a:p>
              </c:txP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Case'!$C$381:$C$385</c:f>
              <c:numCache>
                <c:formatCode>0.0%</c:formatCode>
                <c:ptCount val="5"/>
                <c:pt idx="0">
                  <c:v>0.04</c:v>
                </c:pt>
                <c:pt idx="1">
                  <c:v>6.5000000000000002E-2</c:v>
                </c:pt>
                <c:pt idx="2">
                  <c:v>0.09</c:v>
                </c:pt>
                <c:pt idx="3">
                  <c:v>0.11500000000000002</c:v>
                </c:pt>
                <c:pt idx="4">
                  <c:v>0.14000000000000001</c:v>
                </c:pt>
              </c:numCache>
            </c:numRef>
          </c:yVal>
          <c:smooth val="0"/>
        </c:ser>
        <c:ser>
          <c:idx val="0"/>
          <c:order val="1"/>
          <c:tx>
            <c:strRef>
              <c:f>'Mini Case'!$D$380</c:f>
              <c:strCache>
                <c:ptCount val="1"/>
                <c:pt idx="0">
                  <c:v>Base Case Risk-Free Rate</c:v>
                </c:pt>
              </c:strCache>
            </c:strRef>
          </c:tx>
          <c:spPr>
            <a:ln>
              <a:solidFill>
                <a:srgbClr val="0000FF"/>
              </a:solidFill>
              <a:prstDash val="dash"/>
            </a:ln>
          </c:spPr>
          <c:marker>
            <c:symbol val="none"/>
          </c:marker>
          <c:dLbls>
            <c:dLbl>
              <c:idx val="4"/>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a:lstStyle/>
              <a:p>
                <a:pPr>
                  <a:defRPr b="1">
                    <a:solidFill>
                      <a:srgbClr val="0000FF"/>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Case'!$D$381:$D$385</c:f>
              <c:numCache>
                <c:formatCode>0%</c:formatCode>
                <c:ptCount val="5"/>
                <c:pt idx="0">
                  <c:v>0.04</c:v>
                </c:pt>
                <c:pt idx="1">
                  <c:v>0.04</c:v>
                </c:pt>
                <c:pt idx="2">
                  <c:v>0.04</c:v>
                </c:pt>
                <c:pt idx="3">
                  <c:v>0.04</c:v>
                </c:pt>
                <c:pt idx="4">
                  <c:v>0.04</c:v>
                </c:pt>
              </c:numCache>
            </c:numRef>
          </c:yVal>
          <c:smooth val="0"/>
        </c:ser>
        <c:ser>
          <c:idx val="2"/>
          <c:order val="2"/>
          <c:tx>
            <c:strRef>
              <c:f>'Mini Case'!$E$380</c:f>
              <c:strCache>
                <c:ptCount val="1"/>
                <c:pt idx="0">
                  <c:v>SML: Higher Risk-Free Rate</c:v>
                </c:pt>
              </c:strCache>
            </c:strRef>
          </c:tx>
          <c:spPr>
            <a:ln>
              <a:solidFill>
                <a:srgbClr val="7030A0"/>
              </a:solidFill>
            </a:ln>
          </c:spPr>
          <c:marker>
            <c:symbol val="none"/>
          </c:marker>
          <c:dLbls>
            <c:dLbl>
              <c:idx val="4"/>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a:lstStyle/>
              <a:p>
                <a:pPr>
                  <a:defRPr b="1">
                    <a:solidFill>
                      <a:srgbClr val="7030A0"/>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Case'!$E$381:$E$385</c:f>
              <c:numCache>
                <c:formatCode>0.0%</c:formatCode>
                <c:ptCount val="5"/>
                <c:pt idx="0">
                  <c:v>7.0000000000000007E-2</c:v>
                </c:pt>
                <c:pt idx="1">
                  <c:v>9.5000000000000001E-2</c:v>
                </c:pt>
                <c:pt idx="2">
                  <c:v>0.12000000000000001</c:v>
                </c:pt>
                <c:pt idx="3">
                  <c:v>0.14500000000000002</c:v>
                </c:pt>
                <c:pt idx="4">
                  <c:v>0.17</c:v>
                </c:pt>
              </c:numCache>
            </c:numRef>
          </c:yVal>
          <c:smooth val="0"/>
        </c:ser>
        <c:dLbls>
          <c:showLegendKey val="0"/>
          <c:showVal val="0"/>
          <c:showCatName val="0"/>
          <c:showSerName val="0"/>
          <c:showPercent val="0"/>
          <c:showBubbleSize val="0"/>
        </c:dLbls>
        <c:axId val="264211816"/>
        <c:axId val="264212600"/>
      </c:scatterChart>
      <c:valAx>
        <c:axId val="264211816"/>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0.00"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264212600"/>
        <c:crossesAt val="0"/>
        <c:crossBetween val="midCat"/>
      </c:valAx>
      <c:valAx>
        <c:axId val="264212600"/>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5.9165015242790178E-2"/>
              <c:y val="0.170144691203439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64211816"/>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33573928258968"/>
          <c:y val="0.16360513384698105"/>
          <c:w val="0.83410870516185487"/>
          <c:h val="0.66081737113154027"/>
        </c:manualLayout>
      </c:layout>
      <c:barChart>
        <c:barDir val="col"/>
        <c:grouping val="clustered"/>
        <c:varyColors val="0"/>
        <c:ser>
          <c:idx val="0"/>
          <c:order val="0"/>
          <c:spPr>
            <a:solidFill>
              <a:srgbClr val="0000FF"/>
            </a:solidFill>
          </c:spPr>
          <c:invertIfNegative val="0"/>
          <c:cat>
            <c:numRef>
              <c:f>'Mini Case'!$C$45:$C$49</c:f>
              <c:numCache>
                <c:formatCode>0%______;\−0%______</c:formatCode>
                <c:ptCount val="5"/>
                <c:pt idx="0">
                  <c:v>-0.14000000000000001</c:v>
                </c:pt>
                <c:pt idx="1">
                  <c:v>-0.04</c:v>
                </c:pt>
                <c:pt idx="2">
                  <c:v>0.06</c:v>
                </c:pt>
                <c:pt idx="3">
                  <c:v>0.16</c:v>
                </c:pt>
                <c:pt idx="4">
                  <c:v>0.26</c:v>
                </c:pt>
              </c:numCache>
            </c:numRef>
          </c:cat>
          <c:val>
            <c:numRef>
              <c:f>'Mini Case'!$B$45:$B$49</c:f>
              <c:numCache>
                <c:formatCode>#,##0.00</c:formatCode>
                <c:ptCount val="5"/>
                <c:pt idx="0">
                  <c:v>0.1</c:v>
                </c:pt>
                <c:pt idx="1">
                  <c:v>0.2</c:v>
                </c:pt>
                <c:pt idx="2">
                  <c:v>0.4</c:v>
                </c:pt>
                <c:pt idx="3">
                  <c:v>0.2</c:v>
                </c:pt>
                <c:pt idx="4">
                  <c:v>0.1</c:v>
                </c:pt>
              </c:numCache>
            </c:numRef>
          </c:val>
        </c:ser>
        <c:dLbls>
          <c:showLegendKey val="0"/>
          <c:showVal val="0"/>
          <c:showCatName val="0"/>
          <c:showSerName val="0"/>
          <c:showPercent val="0"/>
          <c:showBubbleSize val="0"/>
        </c:dLbls>
        <c:gapWidth val="150"/>
        <c:axId val="264213384"/>
        <c:axId val="264213776"/>
      </c:barChart>
      <c:catAx>
        <c:axId val="264213384"/>
        <c:scaling>
          <c:orientation val="minMax"/>
        </c:scaling>
        <c:delete val="0"/>
        <c:axPos val="b"/>
        <c:title>
          <c:tx>
            <c:rich>
              <a:bodyPr/>
              <a:lstStyle/>
              <a:p>
                <a:pPr>
                  <a:defRPr/>
                </a:pPr>
                <a:r>
                  <a:rPr lang="en-US"/>
                  <a:t>Outcomes: 10-Year</a:t>
                </a:r>
                <a:r>
                  <a:rPr lang="en-US" baseline="0"/>
                  <a:t> Zero-Coupon Bond </a:t>
                </a:r>
                <a:r>
                  <a:rPr lang="en-US"/>
                  <a:t>Returns for 5 Scenarios</a:t>
                </a:r>
              </a:p>
            </c:rich>
          </c:tx>
          <c:layout>
            <c:manualLayout>
              <c:xMode val="edge"/>
              <c:yMode val="edge"/>
              <c:x val="0.30381626846388571"/>
              <c:y val="0.91397490616803001"/>
            </c:manualLayout>
          </c:layout>
          <c:overlay val="0"/>
        </c:title>
        <c:numFmt formatCode="0%______;\−0%______" sourceLinked="1"/>
        <c:majorTickMark val="out"/>
        <c:minorTickMark val="none"/>
        <c:tickLblPos val="nextTo"/>
        <c:crossAx val="264213776"/>
        <c:crosses val="autoZero"/>
        <c:auto val="1"/>
        <c:lblAlgn val="ctr"/>
        <c:lblOffset val="100"/>
        <c:noMultiLvlLbl val="0"/>
      </c:catAx>
      <c:valAx>
        <c:axId val="264213776"/>
        <c:scaling>
          <c:orientation val="minMax"/>
        </c:scaling>
        <c:delete val="0"/>
        <c:axPos val="l"/>
        <c:majorGridlines>
          <c:spPr>
            <a:ln>
              <a:noFill/>
            </a:ln>
          </c:spPr>
        </c:majorGridlines>
        <c:title>
          <c:tx>
            <c:rich>
              <a:bodyPr rot="0" vert="horz"/>
              <a:lstStyle/>
              <a:p>
                <a:pPr>
                  <a:defRPr/>
                </a:pPr>
                <a:r>
                  <a:rPr lang="en-US"/>
                  <a:t>Probability of Scenario</a:t>
                </a:r>
              </a:p>
            </c:rich>
          </c:tx>
          <c:layout>
            <c:manualLayout>
              <c:xMode val="edge"/>
              <c:yMode val="edge"/>
              <c:x val="3.6111111111111108E-2"/>
              <c:y val="2.0668447367846898E-2"/>
            </c:manualLayout>
          </c:layout>
          <c:overlay val="0"/>
        </c:title>
        <c:numFmt formatCode="#,##0.0" sourceLinked="0"/>
        <c:majorTickMark val="in"/>
        <c:minorTickMark val="none"/>
        <c:tickLblPos val="nextTo"/>
        <c:crossAx val="264213384"/>
        <c:crossesAt val="1"/>
        <c:crossBetween val="between"/>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001749781277344E-2"/>
          <c:y val="7.1412945205096182E-2"/>
          <c:w val="0.82478582347395124"/>
          <c:h val="0.81283392963585799"/>
        </c:manualLayout>
      </c:layout>
      <c:scatterChart>
        <c:scatterStyle val="lineMarker"/>
        <c:varyColors val="0"/>
        <c:ser>
          <c:idx val="1"/>
          <c:order val="0"/>
          <c:tx>
            <c:strRef>
              <c:f>'Mini Case'!$E$149</c:f>
              <c:strCache>
                <c:ptCount val="1"/>
                <c:pt idx="0">
                  <c:v>Blandy</c:v>
                </c:pt>
              </c:strCache>
            </c:strRef>
          </c:tx>
          <c:spPr>
            <a:ln>
              <a:solidFill>
                <a:srgbClr val="0000FF"/>
              </a:solidFill>
            </a:ln>
          </c:spPr>
          <c:marker>
            <c:symbol val="none"/>
          </c:marker>
          <c:dLbls>
            <c:dLbl>
              <c:idx val="8"/>
              <c:layout/>
              <c:dLblPos val="b"/>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Case'!$C$150:$C$159</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'Mini Case'!$E$150:$E$159</c:f>
              <c:numCache>
                <c:formatCode>0%</c:formatCode>
                <c:ptCount val="10"/>
                <c:pt idx="0">
                  <c:v>0.26</c:v>
                </c:pt>
                <c:pt idx="1">
                  <c:v>0.15</c:v>
                </c:pt>
                <c:pt idx="2">
                  <c:v>-0.14000000000000001</c:v>
                </c:pt>
                <c:pt idx="3">
                  <c:v>-0.15</c:v>
                </c:pt>
                <c:pt idx="4">
                  <c:v>0.02</c:v>
                </c:pt>
                <c:pt idx="5">
                  <c:v>-0.18</c:v>
                </c:pt>
                <c:pt idx="6">
                  <c:v>0.42</c:v>
                </c:pt>
                <c:pt idx="7">
                  <c:v>0.3</c:v>
                </c:pt>
                <c:pt idx="8">
                  <c:v>-0.32</c:v>
                </c:pt>
                <c:pt idx="9">
                  <c:v>0.28000000000000003</c:v>
                </c:pt>
              </c:numCache>
            </c:numRef>
          </c:yVal>
          <c:smooth val="0"/>
        </c:ser>
        <c:ser>
          <c:idx val="2"/>
          <c:order val="1"/>
          <c:tx>
            <c:strRef>
              <c:f>'Mini Case'!$F$149</c:f>
              <c:strCache>
                <c:ptCount val="1"/>
                <c:pt idx="0">
                  <c:v>Gourmange</c:v>
                </c:pt>
              </c:strCache>
            </c:strRef>
          </c:tx>
          <c:spPr>
            <a:ln>
              <a:solidFill>
                <a:srgbClr val="A50021"/>
              </a:solidFill>
            </a:ln>
          </c:spPr>
          <c:marker>
            <c:symbol val="none"/>
          </c:marker>
          <c:dLbls>
            <c:dLbl>
              <c:idx val="9"/>
              <c:layout/>
              <c:dLblPos val="l"/>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Case'!$C$150:$C$159</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'Mini Case'!$F$150:$F$159</c:f>
              <c:numCache>
                <c:formatCode>0%</c:formatCode>
                <c:ptCount val="10"/>
                <c:pt idx="0">
                  <c:v>0.47</c:v>
                </c:pt>
                <c:pt idx="1">
                  <c:v>-0.54</c:v>
                </c:pt>
                <c:pt idx="2">
                  <c:v>0.15</c:v>
                </c:pt>
                <c:pt idx="3">
                  <c:v>7.0000000000000007E-2</c:v>
                </c:pt>
                <c:pt idx="4">
                  <c:v>-0.28000000000000003</c:v>
                </c:pt>
                <c:pt idx="5">
                  <c:v>0.4</c:v>
                </c:pt>
                <c:pt idx="6">
                  <c:v>0.17</c:v>
                </c:pt>
                <c:pt idx="7">
                  <c:v>-0.23</c:v>
                </c:pt>
                <c:pt idx="8">
                  <c:v>-0.04</c:v>
                </c:pt>
                <c:pt idx="9">
                  <c:v>0.75</c:v>
                </c:pt>
              </c:numCache>
            </c:numRef>
          </c:yVal>
          <c:smooth val="0"/>
        </c:ser>
        <c:dLbls>
          <c:showLegendKey val="0"/>
          <c:showVal val="0"/>
          <c:showCatName val="0"/>
          <c:showSerName val="0"/>
          <c:showPercent val="0"/>
          <c:showBubbleSize val="0"/>
        </c:dLbls>
        <c:axId val="264214560"/>
        <c:axId val="264214952"/>
      </c:scatterChart>
      <c:valAx>
        <c:axId val="264214560"/>
        <c:scaling>
          <c:orientation val="minMax"/>
          <c:max val="10"/>
          <c:min val="1"/>
        </c:scaling>
        <c:delete val="0"/>
        <c:axPos val="b"/>
        <c:title>
          <c:tx>
            <c:rich>
              <a:bodyPr/>
              <a:lstStyle/>
              <a:p>
                <a:pPr>
                  <a:defRPr/>
                </a:pPr>
                <a:r>
                  <a:rPr lang="en-US"/>
                  <a:t>Year</a:t>
                </a:r>
              </a:p>
            </c:rich>
          </c:tx>
          <c:layout/>
          <c:overlay val="0"/>
        </c:title>
        <c:numFmt formatCode="General" sourceLinked="1"/>
        <c:majorTickMark val="out"/>
        <c:minorTickMark val="none"/>
        <c:tickLblPos val="nextTo"/>
        <c:crossAx val="264214952"/>
        <c:crossesAt val="-0.75000000000000011"/>
        <c:crossBetween val="midCat"/>
        <c:majorUnit val="1"/>
      </c:valAx>
      <c:valAx>
        <c:axId val="264214952"/>
        <c:scaling>
          <c:orientation val="minMax"/>
          <c:max val="0.76000000000000012"/>
          <c:min val="-0.75000000000000011"/>
        </c:scaling>
        <c:delete val="0"/>
        <c:axPos val="l"/>
        <c:title>
          <c:tx>
            <c:rich>
              <a:bodyPr rot="0" vert="horz"/>
              <a:lstStyle/>
              <a:p>
                <a:pPr>
                  <a:defRPr/>
                </a:pPr>
                <a:r>
                  <a:rPr lang="en-US"/>
                  <a:t> Rate of Return</a:t>
                </a:r>
              </a:p>
            </c:rich>
          </c:tx>
          <c:layout>
            <c:manualLayout>
              <c:xMode val="edge"/>
              <c:yMode val="edge"/>
              <c:x val="0"/>
              <c:y val="5.054824999666919E-3"/>
            </c:manualLayout>
          </c:layout>
          <c:overlay val="0"/>
        </c:title>
        <c:numFmt formatCode="0%" sourceLinked="1"/>
        <c:majorTickMark val="out"/>
        <c:minorTickMark val="none"/>
        <c:tickLblPos val="nextTo"/>
        <c:crossAx val="264214560"/>
        <c:crosses val="autoZero"/>
        <c:crossBetween val="midCat"/>
        <c:majorUnit val="0.15000000000000002"/>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445492256954949E-2"/>
          <c:y val="0.15319241119751317"/>
          <c:w val="0.81191084485948373"/>
          <c:h val="0.77312560276842568"/>
        </c:manualLayout>
      </c:layout>
      <c:scatterChart>
        <c:scatterStyle val="lineMarker"/>
        <c:varyColors val="0"/>
        <c:ser>
          <c:idx val="0"/>
          <c:order val="0"/>
          <c:tx>
            <c:strRef>
              <c:f>'Mini Case'!$E$149</c:f>
              <c:strCache>
                <c:ptCount val="1"/>
                <c:pt idx="0">
                  <c:v>Blandy</c:v>
                </c:pt>
              </c:strCache>
            </c:strRef>
          </c:tx>
          <c:spPr>
            <a:ln w="28575">
              <a:noFill/>
            </a:ln>
          </c:spPr>
          <c:marker>
            <c:symbol val="circle"/>
            <c:size val="4"/>
            <c:spPr>
              <a:solidFill>
                <a:srgbClr val="0000FF"/>
              </a:solidFill>
              <a:ln>
                <a:solidFill>
                  <a:srgbClr val="0000FF"/>
                </a:solidFill>
                <a:prstDash val="solid"/>
              </a:ln>
            </c:spPr>
          </c:marker>
          <c:trendline>
            <c:trendlineType val="linear"/>
            <c:dispRSqr val="1"/>
            <c:dispEq val="1"/>
            <c:trendlineLbl>
              <c:layout>
                <c:manualLayout>
                  <c:x val="-0.45899335226971272"/>
                  <c:y val="-0.11922443991916397"/>
                </c:manualLayout>
              </c:layout>
              <c:tx>
                <c:rich>
                  <a:bodyPr/>
                  <a:lstStyle/>
                  <a:p>
                    <a:pPr>
                      <a:defRPr/>
                    </a:pPr>
                    <a:r>
                      <a:rPr lang="en-US" baseline="0">
                        <a:solidFill>
                          <a:sysClr val="windowText" lastClr="000000"/>
                        </a:solidFill>
                      </a:rPr>
                      <a:t>y = 0.6027x + 0.0158
R² = 0.2316</a:t>
                    </a:r>
                    <a:endParaRPr lang="en-US">
                      <a:solidFill>
                        <a:sysClr val="windowText" lastClr="000000"/>
                      </a:solidFill>
                    </a:endParaRPr>
                  </a:p>
                </c:rich>
              </c:tx>
              <c:numFmt formatCode="General" sourceLinked="0"/>
            </c:trendlineLbl>
          </c:trendline>
          <c:xVal>
            <c:numRef>
              <c:f>'Mini Case'!$D$150:$D$159</c:f>
              <c:numCache>
                <c:formatCode>0%</c:formatCode>
                <c:ptCount val="10"/>
                <c:pt idx="0">
                  <c:v>0.3</c:v>
                </c:pt>
                <c:pt idx="1">
                  <c:v>7.0000000000000007E-2</c:v>
                </c:pt>
                <c:pt idx="2">
                  <c:v>0.18</c:v>
                </c:pt>
                <c:pt idx="3">
                  <c:v>-0.22</c:v>
                </c:pt>
                <c:pt idx="4">
                  <c:v>-0.14000000000000001</c:v>
                </c:pt>
                <c:pt idx="5">
                  <c:v>0.1</c:v>
                </c:pt>
                <c:pt idx="6">
                  <c:v>0.26</c:v>
                </c:pt>
                <c:pt idx="7">
                  <c:v>-0.1</c:v>
                </c:pt>
                <c:pt idx="8">
                  <c:v>-0.03</c:v>
                </c:pt>
                <c:pt idx="9">
                  <c:v>0.38</c:v>
                </c:pt>
              </c:numCache>
            </c:numRef>
          </c:xVal>
          <c:yVal>
            <c:numRef>
              <c:f>'Mini Case'!$E$150:$E$159</c:f>
              <c:numCache>
                <c:formatCode>0%</c:formatCode>
                <c:ptCount val="10"/>
                <c:pt idx="0">
                  <c:v>0.26</c:v>
                </c:pt>
                <c:pt idx="1">
                  <c:v>0.15</c:v>
                </c:pt>
                <c:pt idx="2">
                  <c:v>-0.14000000000000001</c:v>
                </c:pt>
                <c:pt idx="3">
                  <c:v>-0.15</c:v>
                </c:pt>
                <c:pt idx="4">
                  <c:v>0.02</c:v>
                </c:pt>
                <c:pt idx="5">
                  <c:v>-0.18</c:v>
                </c:pt>
                <c:pt idx="6">
                  <c:v>0.42</c:v>
                </c:pt>
                <c:pt idx="7">
                  <c:v>0.3</c:v>
                </c:pt>
                <c:pt idx="8">
                  <c:v>-0.32</c:v>
                </c:pt>
                <c:pt idx="9">
                  <c:v>0.28000000000000003</c:v>
                </c:pt>
              </c:numCache>
            </c:numRef>
          </c:yVal>
          <c:smooth val="0"/>
        </c:ser>
        <c:dLbls>
          <c:showLegendKey val="0"/>
          <c:showVal val="0"/>
          <c:showCatName val="0"/>
          <c:showSerName val="0"/>
          <c:showPercent val="0"/>
          <c:showBubbleSize val="0"/>
        </c:dLbls>
        <c:axId val="197450920"/>
        <c:axId val="197451312"/>
      </c:scatterChart>
      <c:valAx>
        <c:axId val="197450920"/>
        <c:scaling>
          <c:orientation val="minMax"/>
          <c:max val="0.45"/>
          <c:min val="-0.45"/>
        </c:scaling>
        <c:delete val="0"/>
        <c:axPos val="b"/>
        <c:title>
          <c:tx>
            <c:rich>
              <a:bodyPr/>
              <a:lstStyle/>
              <a:p>
                <a:pPr>
                  <a:defRPr sz="900" b="1" i="0" u="none" strike="noStrike" baseline="0">
                    <a:solidFill>
                      <a:srgbClr val="000000"/>
                    </a:solidFill>
                    <a:latin typeface="Arial"/>
                    <a:ea typeface="Arial"/>
                    <a:cs typeface="Arial"/>
                  </a:defRPr>
                </a:pPr>
                <a:r>
                  <a:rPr lang="en-US"/>
                  <a:t>x-axis: Historical
Market Returns</a:t>
                </a:r>
              </a:p>
            </c:rich>
          </c:tx>
          <c:layout>
            <c:manualLayout>
              <c:xMode val="edge"/>
              <c:yMode val="edge"/>
              <c:x val="0.72365966607041254"/>
              <c:y val="0.61873818029125249"/>
            </c:manualLayout>
          </c:layout>
          <c:overlay val="0"/>
          <c:spPr>
            <a:noFill/>
            <a:ln w="25400">
              <a:noFill/>
            </a:ln>
          </c:spPr>
        </c:title>
        <c:numFmt formatCode="0%" sourceLinked="0"/>
        <c:majorTickMark val="none"/>
        <c:minorTickMark val="out"/>
        <c:tickLblPos val="nextTo"/>
        <c:spPr>
          <a:ln w="25400">
            <a:solidFill>
              <a:srgbClr val="000000"/>
            </a:solidFill>
            <a:prstDash val="solid"/>
          </a:ln>
        </c:spPr>
        <c:txPr>
          <a:bodyPr rot="0" vert="horz"/>
          <a:lstStyle/>
          <a:p>
            <a:pPr>
              <a:defRPr sz="900" b="1" i="0" u="none" strike="noStrike" baseline="0">
                <a:solidFill>
                  <a:srgbClr val="333333"/>
                </a:solidFill>
                <a:latin typeface="Arial" pitchFamily="34" charset="0"/>
                <a:ea typeface="Times New Roman"/>
                <a:cs typeface="Arial" pitchFamily="34" charset="0"/>
              </a:defRPr>
            </a:pPr>
            <a:endParaRPr lang="en-US"/>
          </a:p>
        </c:txPr>
        <c:crossAx val="197451312"/>
        <c:crossesAt val="0"/>
        <c:crossBetween val="midCat"/>
        <c:majorUnit val="0.45"/>
        <c:minorUnit val="0.1"/>
      </c:valAx>
      <c:valAx>
        <c:axId val="197451312"/>
        <c:scaling>
          <c:orientation val="minMax"/>
          <c:max val="0.45"/>
          <c:min val="-0.45"/>
        </c:scaling>
        <c:delete val="0"/>
        <c:axPos val="l"/>
        <c:majorGridlines>
          <c:spPr>
            <a:ln w="3175">
              <a:solidFill>
                <a:srgbClr val="FFFFFF"/>
              </a:solidFill>
              <a:prstDash val="solid"/>
            </a:ln>
          </c:spPr>
        </c:majorGridlines>
        <c:title>
          <c:tx>
            <c:rich>
              <a:bodyPr rot="0" vert="horz"/>
              <a:lstStyle/>
              <a:p>
                <a:pPr algn="ctr">
                  <a:defRPr sz="900" b="1" i="0" u="none" strike="noStrike" baseline="0">
                    <a:solidFill>
                      <a:srgbClr val="000000"/>
                    </a:solidFill>
                    <a:latin typeface="Arial"/>
                    <a:ea typeface="Arial"/>
                    <a:cs typeface="Arial"/>
                  </a:defRPr>
                </a:pPr>
                <a:r>
                  <a:rPr lang="en-US"/>
                  <a:t>y-axis: Historical
Blandy Returns</a:t>
                </a:r>
              </a:p>
            </c:rich>
          </c:tx>
          <c:layout>
            <c:manualLayout>
              <c:xMode val="edge"/>
              <c:yMode val="edge"/>
              <c:x val="0.38147867516485379"/>
              <c:y val="5.5100215654596153E-3"/>
            </c:manualLayout>
          </c:layout>
          <c:overlay val="0"/>
          <c:spPr>
            <a:noFill/>
            <a:ln w="25400">
              <a:noFill/>
            </a:ln>
          </c:spPr>
        </c:title>
        <c:numFmt formatCode="0.0%" sourceLinked="0"/>
        <c:majorTickMark val="out"/>
        <c:minorTickMark val="out"/>
        <c:tickLblPos val="nextTo"/>
        <c:spPr>
          <a:ln w="25400">
            <a:solidFill>
              <a:srgbClr val="333333"/>
            </a:solidFill>
            <a:prstDash val="solid"/>
          </a:ln>
        </c:spPr>
        <c:txPr>
          <a:bodyPr rot="0" vert="horz"/>
          <a:lstStyle/>
          <a:p>
            <a:pPr>
              <a:defRPr sz="900" b="1" i="0" u="none" strike="noStrike" baseline="0">
                <a:solidFill>
                  <a:srgbClr val="333333"/>
                </a:solidFill>
                <a:latin typeface="Arial" pitchFamily="34" charset="0"/>
                <a:ea typeface="Times New Roman"/>
                <a:cs typeface="Arial" pitchFamily="34" charset="0"/>
              </a:defRPr>
            </a:pPr>
            <a:endParaRPr lang="en-US"/>
          </a:p>
        </c:txPr>
        <c:crossAx val="197450920"/>
        <c:crosses val="autoZero"/>
        <c:crossBetween val="midCat"/>
        <c:majorUnit val="0.45"/>
        <c:minorUnit val="0.1"/>
      </c:valAx>
      <c:spPr>
        <a:noFill/>
        <a:ln w="25400">
          <a:noFill/>
        </a:ln>
      </c:spPr>
    </c:plotArea>
    <c:plotVisOnly val="1"/>
    <c:dispBlanksAs val="gap"/>
    <c:showDLblsOverMax val="0"/>
  </c:chart>
  <c:spPr>
    <a:noFill/>
    <a:ln w="15875">
      <a:noFill/>
      <a:prstDash val="solid"/>
    </a:ln>
  </c:spPr>
  <c:txPr>
    <a:bodyPr/>
    <a:lstStyle/>
    <a:p>
      <a:pPr>
        <a:defRPr sz="1050" b="0" i="0" u="none" strike="noStrike" baseline="0">
          <a:solidFill>
            <a:srgbClr val="FFFFCC"/>
          </a:solidFill>
          <a:latin typeface="Arial"/>
          <a:ea typeface="Arial"/>
          <a:cs typeface="Arial"/>
        </a:defRPr>
      </a:pPr>
      <a:endParaRPr lang="en-US"/>
    </a:p>
  </c:txPr>
  <c:printSettings>
    <c:headerFooter alignWithMargins="0"/>
    <c:pageMargins b="1" l="0.75000000000000189" r="0.75000000000000189" t="1" header="0.5" footer="0.5"/>
    <c:pageSetup orientation="landscape" horizontalDpi="-2"/>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Continuous</a:t>
            </a:r>
            <a:r>
              <a:rPr lang="en-US" baseline="0"/>
              <a:t> Probability D</a:t>
            </a:r>
            <a:r>
              <a:rPr lang="en-US"/>
              <a:t>istribution</a:t>
            </a:r>
          </a:p>
        </c:rich>
      </c:tx>
      <c:layout>
        <c:manualLayout>
          <c:xMode val="edge"/>
          <c:yMode val="edge"/>
          <c:x val="0.26074399169168261"/>
          <c:y val="2.6578169081767095E-2"/>
        </c:manualLayout>
      </c:layout>
      <c:overlay val="1"/>
    </c:title>
    <c:autoTitleDeleted val="0"/>
    <c:plotArea>
      <c:layout>
        <c:manualLayout>
          <c:layoutTarget val="inner"/>
          <c:xMode val="edge"/>
          <c:yMode val="edge"/>
          <c:x val="0.14850217791144749"/>
          <c:y val="0.21239982209142735"/>
          <c:w val="0.80216116208537669"/>
          <c:h val="0.61247589827731563"/>
        </c:manualLayout>
      </c:layout>
      <c:scatterChart>
        <c:scatterStyle val="smoothMarker"/>
        <c:varyColors val="0"/>
        <c:ser>
          <c:idx val="0"/>
          <c:order val="0"/>
          <c:spPr>
            <a:ln w="79375">
              <a:solidFill>
                <a:srgbClr val="0000FF"/>
              </a:solidFill>
            </a:ln>
          </c:spPr>
          <c:marker>
            <c:symbol val="none"/>
          </c:marker>
          <c:xVal>
            <c:numLit>
              <c:formatCode>General</c:formatCode>
              <c:ptCount val="15"/>
              <c:pt idx="0">
                <c:v>-0.24</c:v>
              </c:pt>
              <c:pt idx="1">
                <c:v>-0.19714286</c:v>
              </c:pt>
              <c:pt idx="2">
                <c:v>-0.15429000000000001</c:v>
              </c:pt>
              <c:pt idx="3">
                <c:v>-0.11143</c:v>
              </c:pt>
              <c:pt idx="4">
                <c:v>-6.8570000000000006E-2</c:v>
              </c:pt>
              <c:pt idx="5">
                <c:v>-2.571E-2</c:v>
              </c:pt>
              <c:pt idx="6">
                <c:v>1.7142999999999999E-2</c:v>
              </c:pt>
              <c:pt idx="7">
                <c:v>0.06</c:v>
              </c:pt>
              <c:pt idx="8">
                <c:v>0.102857</c:v>
              </c:pt>
              <c:pt idx="9">
                <c:v>0.14571400000000001</c:v>
              </c:pt>
              <c:pt idx="10">
                <c:v>0.18857099999999999</c:v>
              </c:pt>
              <c:pt idx="11">
                <c:v>0.231429</c:v>
              </c:pt>
              <c:pt idx="12">
                <c:v>0.27428599999999997</c:v>
              </c:pt>
              <c:pt idx="13">
                <c:v>0.31714300000000001</c:v>
              </c:pt>
              <c:pt idx="14">
                <c:v>0.36</c:v>
              </c:pt>
            </c:numLit>
          </c:xVal>
          <c:yVal>
            <c:numLit>
              <c:formatCode>General</c:formatCode>
              <c:ptCount val="15"/>
              <c:pt idx="0">
                <c:v>2.6700000000000001E-3</c:v>
              </c:pt>
              <c:pt idx="1">
                <c:v>6.5375839999999999E-3</c:v>
              </c:pt>
              <c:pt idx="2">
                <c:v>1.7683999999999998E-2</c:v>
              </c:pt>
              <c:pt idx="3">
                <c:v>3.9914999999999999E-2</c:v>
              </c:pt>
              <c:pt idx="4">
                <c:v>7.5180999999999998E-2</c:v>
              </c:pt>
              <c:pt idx="5">
                <c:v>0.11817</c:v>
              </c:pt>
              <c:pt idx="6">
                <c:v>0.155004</c:v>
              </c:pt>
              <c:pt idx="7">
                <c:v>0.16967599999999999</c:v>
              </c:pt>
              <c:pt idx="8">
                <c:v>0.155004</c:v>
              </c:pt>
              <c:pt idx="9">
                <c:v>0.11817</c:v>
              </c:pt>
              <c:pt idx="10">
                <c:v>7.5180999999999998E-2</c:v>
              </c:pt>
              <c:pt idx="11">
                <c:v>3.9914999999999999E-2</c:v>
              </c:pt>
              <c:pt idx="12">
                <c:v>1.7683999999999998E-2</c:v>
              </c:pt>
              <c:pt idx="13">
                <c:v>6.5380000000000004E-3</c:v>
              </c:pt>
              <c:pt idx="14">
                <c:v>2.6700000000000001E-3</c:v>
              </c:pt>
            </c:numLit>
          </c:yVal>
          <c:smooth val="1"/>
        </c:ser>
        <c:dLbls>
          <c:showLegendKey val="0"/>
          <c:showVal val="0"/>
          <c:showCatName val="0"/>
          <c:showSerName val="0"/>
          <c:showPercent val="0"/>
          <c:showBubbleSize val="0"/>
        </c:dLbls>
        <c:axId val="197452096"/>
        <c:axId val="197452488"/>
      </c:scatterChart>
      <c:valAx>
        <c:axId val="197452096"/>
        <c:scaling>
          <c:orientation val="minMax"/>
        </c:scaling>
        <c:delete val="0"/>
        <c:axPos val="b"/>
        <c:title>
          <c:tx>
            <c:rich>
              <a:bodyPr/>
              <a:lstStyle/>
              <a:p>
                <a:pPr>
                  <a:defRPr/>
                </a:pPr>
                <a:r>
                  <a:rPr lang="en-US"/>
                  <a:t>Return</a:t>
                </a:r>
              </a:p>
            </c:rich>
          </c:tx>
          <c:layout/>
          <c:overlay val="0"/>
        </c:title>
        <c:numFmt formatCode="General" sourceLinked="1"/>
        <c:majorTickMark val="out"/>
        <c:minorTickMark val="none"/>
        <c:tickLblPos val="nextTo"/>
        <c:crossAx val="197452488"/>
        <c:crosses val="autoZero"/>
        <c:crossBetween val="midCat"/>
      </c:valAx>
      <c:valAx>
        <c:axId val="197452488"/>
        <c:scaling>
          <c:orientation val="minMax"/>
        </c:scaling>
        <c:delete val="0"/>
        <c:axPos val="l"/>
        <c:title>
          <c:tx>
            <c:rich>
              <a:bodyPr rot="0" vert="horz"/>
              <a:lstStyle/>
              <a:p>
                <a:pPr>
                  <a:defRPr/>
                </a:pPr>
                <a:r>
                  <a:rPr lang="en-US"/>
                  <a:t>Probability</a:t>
                </a:r>
              </a:p>
            </c:rich>
          </c:tx>
          <c:layout>
            <c:manualLayout>
              <c:xMode val="edge"/>
              <c:yMode val="edge"/>
              <c:x val="6.2785389256559687E-2"/>
              <c:y val="0.11883475847003397"/>
            </c:manualLayout>
          </c:layout>
          <c:overlay val="0"/>
        </c:title>
        <c:numFmt formatCode="General" sourceLinked="1"/>
        <c:majorTickMark val="out"/>
        <c:minorTickMark val="none"/>
        <c:tickLblPos val="nextTo"/>
        <c:crossAx val="197452096"/>
        <c:crossesAt val="-0.8"/>
        <c:crossBetween val="midCat"/>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b="1">
                <a:solidFill>
                  <a:sysClr val="windowText" lastClr="000000"/>
                </a:solidFill>
              </a:rPr>
              <a:t>Impact of Increase in Market Risk Premium</a:t>
            </a:r>
          </a:p>
        </c:rich>
      </c:tx>
      <c:layout/>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1"/>
          <c:order val="0"/>
          <c:tx>
            <c:strRef>
              <c:f>'Mini Case'!$C$380</c:f>
              <c:strCache>
                <c:ptCount val="1"/>
                <c:pt idx="0">
                  <c:v>SML: Base Case</c:v>
                </c:pt>
              </c:strCache>
            </c:strRef>
          </c:tx>
          <c:spPr>
            <a:ln w="25400">
              <a:solidFill>
                <a:srgbClr val="0000FF"/>
              </a:solidFill>
              <a:prstDash val="solid"/>
            </a:ln>
          </c:spPr>
          <c:marker>
            <c:symbol val="none"/>
          </c:marker>
          <c:dLbls>
            <c:dLbl>
              <c:idx val="4"/>
              <c:layout/>
              <c:spPr/>
              <c:txPr>
                <a:bodyPr/>
                <a:lstStyle/>
                <a:p>
                  <a:pPr>
                    <a:defRPr b="1">
                      <a:solidFill>
                        <a:srgbClr val="0000FF"/>
                      </a:solidFill>
                    </a:defRPr>
                  </a:pPr>
                  <a:endParaRPr lang="en-US"/>
                </a:p>
              </c:txP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Case'!$C$381:$C$385</c:f>
              <c:numCache>
                <c:formatCode>0.0%</c:formatCode>
                <c:ptCount val="5"/>
                <c:pt idx="0">
                  <c:v>0.04</c:v>
                </c:pt>
                <c:pt idx="1">
                  <c:v>6.5000000000000002E-2</c:v>
                </c:pt>
                <c:pt idx="2">
                  <c:v>0.09</c:v>
                </c:pt>
                <c:pt idx="3">
                  <c:v>0.11500000000000002</c:v>
                </c:pt>
                <c:pt idx="4">
                  <c:v>0.14000000000000001</c:v>
                </c:pt>
              </c:numCache>
            </c:numRef>
          </c:yVal>
          <c:smooth val="0"/>
        </c:ser>
        <c:ser>
          <c:idx val="0"/>
          <c:order val="1"/>
          <c:tx>
            <c:strRef>
              <c:f>'Mini Case'!$D$380</c:f>
              <c:strCache>
                <c:ptCount val="1"/>
                <c:pt idx="0">
                  <c:v>Base Case Risk-Free Rate</c:v>
                </c:pt>
              </c:strCache>
            </c:strRef>
          </c:tx>
          <c:spPr>
            <a:ln>
              <a:solidFill>
                <a:srgbClr val="0000FF"/>
              </a:solidFill>
              <a:prstDash val="dash"/>
            </a:ln>
          </c:spPr>
          <c:marker>
            <c:symbol val="none"/>
          </c:marker>
          <c:dLbls>
            <c:dLbl>
              <c:idx val="4"/>
              <c:layout/>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a:lstStyle/>
              <a:p>
                <a:pPr>
                  <a:defRPr b="1">
                    <a:solidFill>
                      <a:srgbClr val="0000FF"/>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Case'!$D$381:$D$385</c:f>
              <c:numCache>
                <c:formatCode>0%</c:formatCode>
                <c:ptCount val="5"/>
                <c:pt idx="0">
                  <c:v>0.04</c:v>
                </c:pt>
                <c:pt idx="1">
                  <c:v>0.04</c:v>
                </c:pt>
                <c:pt idx="2">
                  <c:v>0.04</c:v>
                </c:pt>
                <c:pt idx="3">
                  <c:v>0.04</c:v>
                </c:pt>
                <c:pt idx="4">
                  <c:v>0.04</c:v>
                </c:pt>
              </c:numCache>
            </c:numRef>
          </c:yVal>
          <c:smooth val="0"/>
        </c:ser>
        <c:ser>
          <c:idx val="2"/>
          <c:order val="2"/>
          <c:tx>
            <c:strRef>
              <c:f>'Mini Case'!$F$380</c:f>
              <c:strCache>
                <c:ptCount val="1"/>
                <c:pt idx="0">
                  <c:v>SML: Higher Market Risk Premium</c:v>
                </c:pt>
              </c:strCache>
            </c:strRef>
          </c:tx>
          <c:spPr>
            <a:ln>
              <a:solidFill>
                <a:schemeClr val="accent2"/>
              </a:solidFill>
            </a:ln>
          </c:spPr>
          <c:marker>
            <c:symbol val="none"/>
          </c:marker>
          <c:dLbls>
            <c:dLbl>
              <c:idx val="4"/>
              <c:layout/>
              <c:tx>
                <c:rich>
                  <a:bodyPr/>
                  <a:lstStyle/>
                  <a:p>
                    <a:r>
                      <a:rPr lang="en-US">
                        <a:solidFill>
                          <a:schemeClr val="accent2"/>
                        </a:solidFill>
                      </a:rPr>
                      <a:t>SML: Higher Market Risk Premium</a:t>
                    </a:r>
                  </a:p>
                </c:rich>
              </c:tx>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a:lstStyle/>
              <a:p>
                <a:pPr>
                  <a:defRPr b="1">
                    <a:solidFill>
                      <a:srgbClr val="7030A0"/>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Case'!$B$381:$B$385</c:f>
              <c:numCache>
                <c:formatCode>#,##0.00</c:formatCode>
                <c:ptCount val="5"/>
                <c:pt idx="0">
                  <c:v>0</c:v>
                </c:pt>
                <c:pt idx="1">
                  <c:v>0.5</c:v>
                </c:pt>
                <c:pt idx="2">
                  <c:v>1</c:v>
                </c:pt>
                <c:pt idx="3">
                  <c:v>1.5</c:v>
                </c:pt>
                <c:pt idx="4">
                  <c:v>2</c:v>
                </c:pt>
              </c:numCache>
            </c:numRef>
          </c:xVal>
          <c:yVal>
            <c:numRef>
              <c:f>'Mini Case'!$F$381:$F$385</c:f>
              <c:numCache>
                <c:formatCode>0.00%</c:formatCode>
                <c:ptCount val="5"/>
                <c:pt idx="0">
                  <c:v>0.04</c:v>
                </c:pt>
                <c:pt idx="1">
                  <c:v>0.08</c:v>
                </c:pt>
                <c:pt idx="2">
                  <c:v>0.12</c:v>
                </c:pt>
                <c:pt idx="3">
                  <c:v>0.16</c:v>
                </c:pt>
                <c:pt idx="4">
                  <c:v>0.2</c:v>
                </c:pt>
              </c:numCache>
            </c:numRef>
          </c:yVal>
          <c:smooth val="0"/>
        </c:ser>
        <c:dLbls>
          <c:showLegendKey val="0"/>
          <c:showVal val="0"/>
          <c:showCatName val="0"/>
          <c:showSerName val="0"/>
          <c:showPercent val="0"/>
          <c:showBubbleSize val="0"/>
        </c:dLbls>
        <c:axId val="197450528"/>
        <c:axId val="197450136"/>
      </c:scatterChart>
      <c:valAx>
        <c:axId val="197450528"/>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0.00"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197450136"/>
        <c:crossesAt val="0"/>
        <c:crossBetween val="midCat"/>
      </c:valAx>
      <c:valAx>
        <c:axId val="197450136"/>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6.864490842610714E-2"/>
              <c:y val="0.184026578089862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7450528"/>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a:solidFill>
                  <a:sysClr val="windowText" lastClr="000000"/>
                </a:solidFill>
              </a:rPr>
              <a:t>Performance Evaluation</a:t>
            </a:r>
          </a:p>
        </c:rich>
      </c:tx>
      <c:layout/>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0"/>
          <c:order val="0"/>
          <c:tx>
            <c:v>SML</c:v>
          </c:tx>
          <c:spPr>
            <a:ln>
              <a:solidFill>
                <a:schemeClr val="tx2"/>
              </a:solidFill>
            </a:ln>
          </c:spPr>
          <c:marker>
            <c:symbol val="none"/>
          </c:marker>
          <c:dLbls>
            <c:dLbl>
              <c:idx val="3"/>
              <c:layout/>
              <c:spPr/>
              <c:txPr>
                <a:bodyPr/>
                <a:lstStyle/>
                <a:p>
                  <a:pPr>
                    <a:defRPr sz="1000" b="1">
                      <a:solidFill>
                        <a:sysClr val="windowText" lastClr="000000"/>
                      </a:solidFill>
                    </a:defRPr>
                  </a:pPr>
                  <a:endParaRPr lang="en-US"/>
                </a:p>
              </c:txPr>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Case'!$C$463:$F$463</c:f>
              <c:numCache>
                <c:formatCode>General</c:formatCode>
                <c:ptCount val="4"/>
                <c:pt idx="0">
                  <c:v>0.7</c:v>
                </c:pt>
                <c:pt idx="1">
                  <c:v>1.4</c:v>
                </c:pt>
                <c:pt idx="2">
                  <c:v>0</c:v>
                </c:pt>
                <c:pt idx="3">
                  <c:v>2</c:v>
                </c:pt>
              </c:numCache>
            </c:numRef>
          </c:xVal>
          <c:yVal>
            <c:numRef>
              <c:f>'Mini Case'!$C$466:$F$466</c:f>
              <c:numCache>
                <c:formatCode>0.00%</c:formatCode>
                <c:ptCount val="4"/>
                <c:pt idx="0">
                  <c:v>7.4999999999999997E-2</c:v>
                </c:pt>
                <c:pt idx="1">
                  <c:v>0.10999999999999999</c:v>
                </c:pt>
                <c:pt idx="2" formatCode="0%">
                  <c:v>0.04</c:v>
                </c:pt>
                <c:pt idx="3" formatCode="0%">
                  <c:v>0.14000000000000001</c:v>
                </c:pt>
              </c:numCache>
            </c:numRef>
          </c:yVal>
          <c:smooth val="0"/>
        </c:ser>
        <c:ser>
          <c:idx val="1"/>
          <c:order val="1"/>
          <c:tx>
            <c:v>JJ-Predicted</c:v>
          </c:tx>
          <c:marker>
            <c:symbol val="none"/>
          </c:marker>
          <c:xVal>
            <c:numRef>
              <c:f>'Mini Case'!$C$463</c:f>
              <c:numCache>
                <c:formatCode>General</c:formatCode>
                <c:ptCount val="1"/>
                <c:pt idx="0">
                  <c:v>0.7</c:v>
                </c:pt>
              </c:numCache>
            </c:numRef>
          </c:xVal>
          <c:yVal>
            <c:numRef>
              <c:f>'Mini Case'!$C$466</c:f>
              <c:numCache>
                <c:formatCode>0.00%</c:formatCode>
                <c:ptCount val="1"/>
                <c:pt idx="0">
                  <c:v>7.4999999999999997E-2</c:v>
                </c:pt>
              </c:numCache>
            </c:numRef>
          </c:yVal>
          <c:smooth val="0"/>
        </c:ser>
        <c:ser>
          <c:idx val="2"/>
          <c:order val="2"/>
          <c:tx>
            <c:v>CC-Predicted</c:v>
          </c:tx>
          <c:marker>
            <c:symbol val="none"/>
          </c:marker>
          <c:xVal>
            <c:numRef>
              <c:f>'Mini Case'!$D$463</c:f>
              <c:numCache>
                <c:formatCode>General</c:formatCode>
                <c:ptCount val="1"/>
                <c:pt idx="0">
                  <c:v>1.4</c:v>
                </c:pt>
              </c:numCache>
            </c:numRef>
          </c:xVal>
          <c:yVal>
            <c:numRef>
              <c:f>'Mini Case'!$D$466</c:f>
              <c:numCache>
                <c:formatCode>0.00%</c:formatCode>
                <c:ptCount val="1"/>
                <c:pt idx="0">
                  <c:v>0.10999999999999999</c:v>
                </c:pt>
              </c:numCache>
            </c:numRef>
          </c:yVal>
          <c:smooth val="0"/>
        </c:ser>
        <c:ser>
          <c:idx val="3"/>
          <c:order val="3"/>
          <c:tx>
            <c:v>JJ-Actual</c:v>
          </c:tx>
          <c:marker>
            <c:symbol val="circle"/>
            <c:size val="7"/>
            <c:spPr>
              <a:solidFill>
                <a:srgbClr val="FF0000"/>
              </a:solidFill>
            </c:spPr>
          </c:marker>
          <c:dLbls>
            <c:spPr>
              <a:noFill/>
              <a:ln>
                <a:noFill/>
              </a:ln>
              <a:effectLst/>
            </c:spPr>
            <c:txPr>
              <a:bodyPr/>
              <a:lstStyle/>
              <a:p>
                <a:pPr>
                  <a:defRPr sz="1000">
                    <a:solidFill>
                      <a:srgbClr val="FF0000"/>
                    </a:solidFill>
                  </a:defRPr>
                </a:pPr>
                <a:endParaRPr lang="en-US"/>
              </a:p>
            </c:txPr>
            <c:dLblPos val="l"/>
            <c:showLegendKey val="0"/>
            <c:showVal val="0"/>
            <c:showCatName val="0"/>
            <c:showSerName val="1"/>
            <c:showPercent val="0"/>
            <c:showBubbleSize val="0"/>
            <c:showLeaderLines val="0"/>
            <c:extLst>
              <c:ext xmlns:c15="http://schemas.microsoft.com/office/drawing/2012/chart" uri="{CE6537A1-D6FC-4f65-9D91-7224C49458BB}">
                <c15:layout/>
                <c15:showLeaderLines val="0"/>
              </c:ext>
            </c:extLst>
          </c:dLbls>
          <c:xVal>
            <c:numRef>
              <c:f>'Mini Case'!$C$463</c:f>
              <c:numCache>
                <c:formatCode>General</c:formatCode>
                <c:ptCount val="1"/>
                <c:pt idx="0">
                  <c:v>0.7</c:v>
                </c:pt>
              </c:numCache>
            </c:numRef>
          </c:xVal>
          <c:yVal>
            <c:numRef>
              <c:f>'Mini Case'!$C$467</c:f>
              <c:numCache>
                <c:formatCode>0.00%</c:formatCode>
                <c:ptCount val="1"/>
                <c:pt idx="0">
                  <c:v>8.5000000000000006E-2</c:v>
                </c:pt>
              </c:numCache>
            </c:numRef>
          </c:yVal>
          <c:smooth val="0"/>
        </c:ser>
        <c:ser>
          <c:idx val="4"/>
          <c:order val="4"/>
          <c:tx>
            <c:v>CC-Actual</c:v>
          </c:tx>
          <c:marker>
            <c:symbol val="circle"/>
            <c:size val="7"/>
            <c:spPr>
              <a:solidFill>
                <a:srgbClr val="7030A0"/>
              </a:solidFill>
            </c:spPr>
          </c:marker>
          <c:dLbls>
            <c:dLbl>
              <c:idx val="0"/>
              <c:layout/>
              <c:tx>
                <c:rich>
                  <a:bodyPr/>
                  <a:lstStyle/>
                  <a:p>
                    <a:r>
                      <a:rPr lang="en-US" sz="1000" b="1">
                        <a:solidFill>
                          <a:srgbClr val="7030A0"/>
                        </a:solidFill>
                      </a:rPr>
                      <a:t>CC-Actual</a:t>
                    </a:r>
                    <a:endParaRPr lang="en-US" b="1">
                      <a:solidFill>
                        <a:srgbClr val="7030A0"/>
                      </a:solidFill>
                    </a:endParaRPr>
                  </a:p>
                </c:rich>
              </c:tx>
              <c:showLegendKey val="0"/>
              <c:showVal val="0"/>
              <c:showCatName val="0"/>
              <c:showSerName val="1"/>
              <c:showPercent val="0"/>
              <c:showBubbleSize val="0"/>
              <c:extLst>
                <c:ext xmlns:c15="http://schemas.microsoft.com/office/drawing/2012/chart" uri="{CE6537A1-D6FC-4f65-9D91-7224C49458BB}">
                  <c15:layout/>
                </c:ext>
              </c:extLst>
            </c:dLbl>
            <c:spPr>
              <a:noFill/>
              <a:ln>
                <a:noFill/>
              </a:ln>
              <a:effectLst/>
            </c:spPr>
            <c:txPr>
              <a:bodyPr/>
              <a:lstStyle/>
              <a:p>
                <a:pPr>
                  <a:defRPr sz="1000" b="1"/>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'Mini Case'!$D$463</c:f>
              <c:numCache>
                <c:formatCode>General</c:formatCode>
                <c:ptCount val="1"/>
                <c:pt idx="0">
                  <c:v>1.4</c:v>
                </c:pt>
              </c:numCache>
            </c:numRef>
          </c:xVal>
          <c:yVal>
            <c:numRef>
              <c:f>'Mini Case'!$D$467</c:f>
              <c:numCache>
                <c:formatCode>0.00%</c:formatCode>
                <c:ptCount val="1"/>
                <c:pt idx="0">
                  <c:v>9.5000000000000001E-2</c:v>
                </c:pt>
              </c:numCache>
            </c:numRef>
          </c:yVal>
          <c:smooth val="0"/>
        </c:ser>
        <c:dLbls>
          <c:showLegendKey val="0"/>
          <c:showVal val="0"/>
          <c:showCatName val="0"/>
          <c:showSerName val="0"/>
          <c:showPercent val="0"/>
          <c:showBubbleSize val="0"/>
        </c:dLbls>
        <c:axId val="197449352"/>
        <c:axId val="196732432"/>
      </c:scatterChart>
      <c:valAx>
        <c:axId val="197449352"/>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196732432"/>
        <c:crossesAt val="0"/>
        <c:crossBetween val="midCat"/>
      </c:valAx>
      <c:valAx>
        <c:axId val="196732432"/>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5.9165015242790178E-2"/>
              <c:y val="0.170144691203439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7449352"/>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3.xml"/><Relationship Id="rId7" Type="http://schemas.openxmlformats.org/officeDocument/2006/relationships/chart" Target="../charts/chart6.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388</xdr:row>
      <xdr:rowOff>25977</xdr:rowOff>
    </xdr:from>
    <xdr:to>
      <xdr:col>4</xdr:col>
      <xdr:colOff>540328</xdr:colOff>
      <xdr:row>407</xdr:row>
      <xdr:rowOff>60613</xdr:rowOff>
    </xdr:to>
    <xdr:graphicFrame macro="">
      <xdr:nvGraphicFramePr>
        <xdr:cNvPr id="49807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91785</xdr:rowOff>
    </xdr:from>
    <xdr:to>
      <xdr:col>4</xdr:col>
      <xdr:colOff>432955</xdr:colOff>
      <xdr:row>71</xdr:row>
      <xdr:rowOff>138546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69273</xdr:colOff>
      <xdr:row>198</xdr:row>
      <xdr:rowOff>112568</xdr:rowOff>
    </xdr:from>
    <xdr:to>
      <xdr:col>5</xdr:col>
      <xdr:colOff>701387</xdr:colOff>
      <xdr:row>219</xdr:row>
      <xdr:rowOff>46758</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346362</xdr:colOff>
      <xdr:row>333</xdr:row>
      <xdr:rowOff>51955</xdr:rowOff>
    </xdr:from>
    <xdr:to>
      <xdr:col>5</xdr:col>
      <xdr:colOff>536863</xdr:colOff>
      <xdr:row>364</xdr:row>
      <xdr:rowOff>121227</xdr:rowOff>
    </xdr:to>
    <xdr:graphicFrame macro="">
      <xdr:nvGraphicFramePr>
        <xdr:cNvPr id="32"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77932</xdr:colOff>
      <xdr:row>76</xdr:row>
      <xdr:rowOff>43294</xdr:rowOff>
    </xdr:from>
    <xdr:to>
      <xdr:col>5</xdr:col>
      <xdr:colOff>484909</xdr:colOff>
      <xdr:row>96</xdr:row>
      <xdr:rowOff>107372</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232</xdr:row>
      <xdr:rowOff>121228</xdr:rowOff>
    </xdr:from>
    <xdr:to>
      <xdr:col>5</xdr:col>
      <xdr:colOff>848591</xdr:colOff>
      <xdr:row>252</xdr:row>
      <xdr:rowOff>18872</xdr:rowOff>
    </xdr:to>
    <xdr:pic>
      <xdr:nvPicPr>
        <xdr:cNvPr id="3" name="Picture 2"/>
        <xdr:cNvPicPr>
          <a:picLocks noChangeAspect="1"/>
        </xdr:cNvPicPr>
      </xdr:nvPicPr>
      <xdr:blipFill>
        <a:blip xmlns:r="http://schemas.openxmlformats.org/officeDocument/2006/relationships" r:embed="rId6"/>
        <a:stretch>
          <a:fillRect/>
        </a:stretch>
      </xdr:blipFill>
      <xdr:spPr>
        <a:xfrm>
          <a:off x="0" y="42039887"/>
          <a:ext cx="5992091" cy="3188099"/>
        </a:xfrm>
        <a:prstGeom prst="rect">
          <a:avLst/>
        </a:prstGeom>
      </xdr:spPr>
    </xdr:pic>
    <xdr:clientData/>
  </xdr:twoCellAnchor>
  <xdr:twoCellAnchor>
    <xdr:from>
      <xdr:col>4</xdr:col>
      <xdr:colOff>588818</xdr:colOff>
      <xdr:row>388</xdr:row>
      <xdr:rowOff>25977</xdr:rowOff>
    </xdr:from>
    <xdr:to>
      <xdr:col>8</xdr:col>
      <xdr:colOff>441613</xdr:colOff>
      <xdr:row>407</xdr:row>
      <xdr:rowOff>69273</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17318</xdr:colOff>
      <xdr:row>469</xdr:row>
      <xdr:rowOff>25977</xdr:rowOff>
    </xdr:from>
    <xdr:to>
      <xdr:col>4</xdr:col>
      <xdr:colOff>557646</xdr:colOff>
      <xdr:row>488</xdr:row>
      <xdr:rowOff>60612</xdr:rowOff>
    </xdr:to>
    <xdr:graphicFrame macro="">
      <xdr:nvGraphicFramePr>
        <xdr:cNvPr id="1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67"/>
  <sheetViews>
    <sheetView tabSelected="1" zoomScale="110" zoomScaleNormal="110" zoomScaleSheetLayoutView="100" workbookViewId="0">
      <selection activeCell="D307" sqref="D307"/>
    </sheetView>
  </sheetViews>
  <sheetFormatPr defaultColWidth="9.140625" defaultRowHeight="12.75" x14ac:dyDescent="0.2"/>
  <cols>
    <col min="1" max="1" width="17" style="4" customWidth="1"/>
    <col min="2" max="2" width="13.28515625" style="4" customWidth="1"/>
    <col min="3" max="3" width="12.28515625" style="4" customWidth="1"/>
    <col min="4" max="4" width="16.140625" style="4" customWidth="1"/>
    <col min="5" max="5" width="18.42578125" style="4" customWidth="1"/>
    <col min="6" max="6" width="14.28515625" style="4" customWidth="1"/>
    <col min="7" max="7" width="12.85546875" style="4" customWidth="1"/>
    <col min="8" max="8" width="19.85546875" style="4" customWidth="1"/>
    <col min="9" max="9" width="10.28515625" style="4" bestFit="1" customWidth="1"/>
    <col min="10" max="10" width="22.28515625" style="4" customWidth="1"/>
    <col min="11" max="11" width="23.42578125" style="4" customWidth="1"/>
    <col min="12" max="12" width="23" style="4" customWidth="1"/>
    <col min="13" max="13" width="13.42578125" style="4" bestFit="1" customWidth="1"/>
    <col min="14" max="14" width="13.42578125" style="4" customWidth="1"/>
    <col min="15" max="15" width="13.7109375" style="4" customWidth="1"/>
    <col min="16" max="16384" width="9.140625" style="4"/>
  </cols>
  <sheetData>
    <row r="1" spans="1:8" x14ac:dyDescent="0.2">
      <c r="A1" s="1"/>
      <c r="B1" s="1"/>
      <c r="C1" s="2"/>
      <c r="D1" s="1"/>
      <c r="E1" s="1"/>
      <c r="F1" s="75">
        <v>42010</v>
      </c>
    </row>
    <row r="2" spans="1:8" x14ac:dyDescent="0.2">
      <c r="A2" s="5"/>
      <c r="B2" s="1"/>
      <c r="C2" s="6"/>
      <c r="D2" s="1"/>
      <c r="E2" s="1"/>
      <c r="F2" s="7"/>
      <c r="G2" s="1"/>
      <c r="H2" s="8"/>
    </row>
    <row r="3" spans="1:8" ht="15.75" x14ac:dyDescent="0.25">
      <c r="A3" s="328" t="s">
        <v>134</v>
      </c>
      <c r="B3" s="328"/>
      <c r="C3" s="328"/>
      <c r="D3" s="328"/>
      <c r="E3" s="328"/>
      <c r="F3" s="328"/>
    </row>
    <row r="4" spans="1:8" ht="12.75" customHeight="1" x14ac:dyDescent="0.25">
      <c r="A4" s="154"/>
      <c r="B4" s="154"/>
      <c r="C4" s="154"/>
      <c r="D4" s="154"/>
      <c r="E4" s="154"/>
      <c r="F4" s="154"/>
    </row>
    <row r="5" spans="1:8" ht="12.75" customHeight="1" x14ac:dyDescent="0.2">
      <c r="A5" s="302" t="s">
        <v>130</v>
      </c>
      <c r="B5" s="302"/>
      <c r="C5" s="302"/>
      <c r="D5" s="302"/>
      <c r="E5" s="302"/>
      <c r="F5" s="302"/>
    </row>
    <row r="6" spans="1:8" ht="12.75" customHeight="1" x14ac:dyDescent="0.2">
      <c r="A6" s="302"/>
      <c r="B6" s="302"/>
      <c r="C6" s="302"/>
      <c r="D6" s="302"/>
      <c r="E6" s="302"/>
      <c r="F6" s="302"/>
    </row>
    <row r="7" spans="1:8" ht="12.75" customHeight="1" x14ac:dyDescent="0.2">
      <c r="A7" s="302"/>
      <c r="B7" s="302"/>
      <c r="C7" s="302"/>
      <c r="D7" s="302"/>
      <c r="E7" s="302"/>
      <c r="F7" s="302"/>
    </row>
    <row r="8" spans="1:8" ht="12.75" customHeight="1" x14ac:dyDescent="0.2">
      <c r="A8" s="302"/>
      <c r="B8" s="302"/>
      <c r="C8" s="302"/>
      <c r="D8" s="302"/>
      <c r="E8" s="302"/>
      <c r="F8" s="302"/>
    </row>
    <row r="9" spans="1:8" ht="12.75" customHeight="1" x14ac:dyDescent="0.2">
      <c r="A9" s="302"/>
      <c r="B9" s="302"/>
      <c r="C9" s="302"/>
      <c r="D9" s="302"/>
      <c r="E9" s="302"/>
      <c r="F9" s="302"/>
    </row>
    <row r="10" spans="1:8" ht="12.75" customHeight="1" x14ac:dyDescent="0.2">
      <c r="A10" s="302"/>
      <c r="B10" s="302"/>
      <c r="C10" s="302"/>
      <c r="D10" s="302"/>
      <c r="E10" s="302"/>
      <c r="F10" s="302"/>
    </row>
    <row r="12" spans="1:8" ht="12.75" customHeight="1" x14ac:dyDescent="0.2">
      <c r="A12" s="302" t="s">
        <v>131</v>
      </c>
      <c r="B12" s="302"/>
      <c r="C12" s="302"/>
      <c r="D12" s="302"/>
      <c r="E12" s="302"/>
      <c r="F12" s="302"/>
    </row>
    <row r="13" spans="1:8" x14ac:dyDescent="0.2">
      <c r="A13" s="302"/>
      <c r="B13" s="302"/>
      <c r="C13" s="302"/>
      <c r="D13" s="302"/>
      <c r="E13" s="302"/>
      <c r="F13" s="302"/>
    </row>
    <row r="14" spans="1:8" x14ac:dyDescent="0.2">
      <c r="A14" s="302"/>
      <c r="B14" s="302"/>
      <c r="C14" s="302"/>
      <c r="D14" s="302"/>
      <c r="E14" s="302"/>
      <c r="F14" s="302"/>
    </row>
    <row r="15" spans="1:8" x14ac:dyDescent="0.2">
      <c r="A15" s="302"/>
      <c r="B15" s="302"/>
      <c r="C15" s="302"/>
      <c r="D15" s="302"/>
      <c r="E15" s="302"/>
      <c r="F15" s="302"/>
    </row>
    <row r="16" spans="1:8" x14ac:dyDescent="0.2">
      <c r="A16" s="302"/>
      <c r="B16" s="302"/>
      <c r="C16" s="302"/>
      <c r="D16" s="302"/>
      <c r="E16" s="302"/>
      <c r="F16" s="302"/>
    </row>
    <row r="17" spans="1:6" x14ac:dyDescent="0.2">
      <c r="A17" s="302"/>
      <c r="B17" s="302"/>
      <c r="C17" s="302"/>
      <c r="D17" s="302"/>
      <c r="E17" s="302"/>
      <c r="F17" s="302"/>
    </row>
    <row r="18" spans="1:6" x14ac:dyDescent="0.2">
      <c r="A18" s="302"/>
      <c r="B18" s="302"/>
      <c r="C18" s="302"/>
      <c r="D18" s="302"/>
      <c r="E18" s="302"/>
      <c r="F18" s="302"/>
    </row>
    <row r="19" spans="1:6" x14ac:dyDescent="0.2">
      <c r="A19" s="302"/>
      <c r="B19" s="302"/>
      <c r="C19" s="302"/>
      <c r="D19" s="302"/>
      <c r="E19" s="302"/>
      <c r="F19" s="302"/>
    </row>
    <row r="21" spans="1:6" x14ac:dyDescent="0.2">
      <c r="A21" s="302" t="s">
        <v>132</v>
      </c>
      <c r="B21" s="302"/>
      <c r="C21" s="302"/>
      <c r="D21" s="302"/>
      <c r="E21" s="302"/>
      <c r="F21" s="302"/>
    </row>
    <row r="22" spans="1:6" x14ac:dyDescent="0.2">
      <c r="A22" s="302"/>
      <c r="B22" s="302"/>
      <c r="C22" s="302"/>
      <c r="D22" s="302"/>
      <c r="E22" s="302"/>
      <c r="F22" s="302"/>
    </row>
    <row r="24" spans="1:6" ht="12.75" customHeight="1" x14ac:dyDescent="0.2">
      <c r="A24" s="302" t="s">
        <v>133</v>
      </c>
      <c r="B24" s="302"/>
      <c r="C24" s="302"/>
      <c r="D24" s="302"/>
      <c r="E24" s="302"/>
      <c r="F24" s="302"/>
    </row>
    <row r="25" spans="1:6" x14ac:dyDescent="0.2">
      <c r="A25" s="160"/>
      <c r="B25" s="160"/>
      <c r="C25" s="160"/>
      <c r="D25" s="160"/>
      <c r="E25" s="160"/>
      <c r="F25" s="160"/>
    </row>
    <row r="26" spans="1:6" x14ac:dyDescent="0.2">
      <c r="A26" s="64"/>
      <c r="B26" s="12"/>
      <c r="C26" s="12"/>
      <c r="D26" s="12"/>
      <c r="E26" s="12"/>
      <c r="F26" s="3"/>
    </row>
    <row r="27" spans="1:6" x14ac:dyDescent="0.2">
      <c r="A27" s="302" t="s">
        <v>47</v>
      </c>
      <c r="B27" s="302"/>
      <c r="C27" s="302"/>
      <c r="D27" s="302"/>
      <c r="E27" s="302"/>
      <c r="F27" s="302"/>
    </row>
    <row r="28" spans="1:6" x14ac:dyDescent="0.2">
      <c r="A28" s="302"/>
      <c r="B28" s="302"/>
      <c r="C28" s="302"/>
      <c r="D28" s="302"/>
      <c r="E28" s="302"/>
      <c r="F28" s="302"/>
    </row>
    <row r="29" spans="1:6" x14ac:dyDescent="0.2">
      <c r="B29" s="12"/>
      <c r="C29" s="12"/>
      <c r="D29" s="12"/>
      <c r="E29" s="12"/>
      <c r="F29" s="3"/>
    </row>
    <row r="30" spans="1:6" x14ac:dyDescent="0.2">
      <c r="A30" s="9" t="s">
        <v>4</v>
      </c>
      <c r="B30" s="10"/>
      <c r="D30" s="11">
        <v>1000</v>
      </c>
      <c r="E30" s="10"/>
      <c r="F30" s="12"/>
    </row>
    <row r="31" spans="1:6" ht="13.5" thickBot="1" x14ac:dyDescent="0.25">
      <c r="A31" s="9" t="s">
        <v>5</v>
      </c>
      <c r="B31" s="9"/>
      <c r="D31" s="11">
        <v>1060</v>
      </c>
      <c r="E31" s="10"/>
      <c r="F31" s="12"/>
    </row>
    <row r="32" spans="1:6" x14ac:dyDescent="0.2">
      <c r="A32" s="76" t="s">
        <v>9</v>
      </c>
      <c r="B32" s="77"/>
      <c r="C32" s="69"/>
      <c r="D32" s="78">
        <f>D31-D30</f>
        <v>60</v>
      </c>
      <c r="E32" s="10"/>
      <c r="F32" s="12"/>
    </row>
    <row r="33" spans="1:17" ht="13.5" thickBot="1" x14ac:dyDescent="0.25">
      <c r="A33" s="79" t="s">
        <v>10</v>
      </c>
      <c r="B33" s="80"/>
      <c r="C33" s="81"/>
      <c r="D33" s="82">
        <f>D32/D30</f>
        <v>0.06</v>
      </c>
      <c r="E33" s="10"/>
      <c r="F33" s="12"/>
    </row>
    <row r="34" spans="1:17" x14ac:dyDescent="0.2">
      <c r="E34" s="10"/>
      <c r="F34" s="12"/>
    </row>
    <row r="35" spans="1:17" x14ac:dyDescent="0.2">
      <c r="A35" s="302" t="s">
        <v>53</v>
      </c>
      <c r="B35" s="302"/>
      <c r="C35" s="302"/>
      <c r="D35" s="302"/>
      <c r="E35" s="302"/>
      <c r="F35" s="302"/>
    </row>
    <row r="36" spans="1:17" x14ac:dyDescent="0.2">
      <c r="A36" s="302"/>
      <c r="B36" s="302"/>
      <c r="C36" s="302"/>
      <c r="D36" s="302"/>
      <c r="E36" s="302"/>
      <c r="F36" s="302"/>
    </row>
    <row r="37" spans="1:17" x14ac:dyDescent="0.2">
      <c r="A37" s="302"/>
      <c r="B37" s="302"/>
      <c r="C37" s="302"/>
      <c r="D37" s="302"/>
      <c r="E37" s="302"/>
      <c r="F37" s="302"/>
    </row>
    <row r="38" spans="1:17" ht="13.5" thickBot="1" x14ac:dyDescent="0.25">
      <c r="A38" s="187"/>
      <c r="B38" s="187"/>
      <c r="C38" s="187"/>
      <c r="D38" s="187"/>
      <c r="E38" s="187"/>
      <c r="F38" s="187"/>
    </row>
    <row r="39" spans="1:17" ht="15.75" customHeight="1" x14ac:dyDescent="0.25">
      <c r="A39" s="336" t="s">
        <v>30</v>
      </c>
      <c r="B39" s="342" t="s">
        <v>32</v>
      </c>
      <c r="C39" s="339" t="s">
        <v>52</v>
      </c>
      <c r="D39" s="154"/>
      <c r="E39" s="154"/>
      <c r="F39" s="154"/>
    </row>
    <row r="40" spans="1:17" ht="15.75" x14ac:dyDescent="0.25">
      <c r="A40" s="337"/>
      <c r="B40" s="343"/>
      <c r="C40" s="340"/>
      <c r="D40" s="154"/>
      <c r="E40" s="154"/>
      <c r="F40" s="154"/>
    </row>
    <row r="41" spans="1:17" ht="21.75" customHeight="1" x14ac:dyDescent="0.25">
      <c r="A41" s="337"/>
      <c r="B41" s="343"/>
      <c r="C41" s="340"/>
      <c r="D41" s="154"/>
      <c r="E41" s="154"/>
      <c r="F41" s="154"/>
    </row>
    <row r="42" spans="1:17" x14ac:dyDescent="0.2">
      <c r="A42" s="337"/>
      <c r="B42" s="343"/>
      <c r="C42" s="340"/>
      <c r="D42" s="12"/>
      <c r="E42" s="12"/>
      <c r="F42" s="3"/>
    </row>
    <row r="43" spans="1:17" x14ac:dyDescent="0.2">
      <c r="A43" s="337"/>
      <c r="B43" s="343"/>
      <c r="C43" s="340"/>
      <c r="H43" s="1"/>
      <c r="I43" s="148"/>
      <c r="J43" s="148"/>
      <c r="K43" s="148"/>
      <c r="L43" s="1"/>
      <c r="M43" s="179"/>
      <c r="N43" s="180"/>
      <c r="O43" s="1"/>
      <c r="P43" s="1"/>
      <c r="Q43" s="1"/>
    </row>
    <row r="44" spans="1:17" ht="13.5" thickBot="1" x14ac:dyDescent="0.25">
      <c r="A44" s="338"/>
      <c r="B44" s="344"/>
      <c r="C44" s="341"/>
      <c r="H44" s="1"/>
      <c r="I44" s="152"/>
      <c r="J44" s="152"/>
      <c r="K44" s="152"/>
      <c r="L44" s="1"/>
      <c r="M44" s="152"/>
      <c r="N44" s="152"/>
      <c r="O44" s="1"/>
      <c r="P44" s="1"/>
      <c r="Q44" s="1"/>
    </row>
    <row r="45" spans="1:17" x14ac:dyDescent="0.2">
      <c r="A45" s="97" t="s">
        <v>42</v>
      </c>
      <c r="B45" s="95">
        <v>0.1</v>
      </c>
      <c r="C45" s="70">
        <v>-0.14000000000000001</v>
      </c>
      <c r="H45" s="1"/>
      <c r="I45" s="181"/>
      <c r="J45" s="1"/>
      <c r="K45" s="152"/>
      <c r="L45" s="179"/>
      <c r="M45" s="180"/>
      <c r="N45" s="182"/>
      <c r="O45" s="183"/>
      <c r="P45" s="1"/>
      <c r="Q45" s="1"/>
    </row>
    <row r="46" spans="1:17" x14ac:dyDescent="0.2">
      <c r="A46" s="97" t="s">
        <v>44</v>
      </c>
      <c r="B46" s="95">
        <v>0.2</v>
      </c>
      <c r="C46" s="70">
        <v>-0.04</v>
      </c>
      <c r="H46" s="1"/>
      <c r="I46" s="181"/>
      <c r="J46" s="1"/>
      <c r="K46" s="152"/>
      <c r="L46" s="179"/>
      <c r="M46" s="180"/>
      <c r="N46" s="1"/>
      <c r="O46" s="183"/>
      <c r="P46" s="1"/>
      <c r="Q46" s="1"/>
    </row>
    <row r="47" spans="1:17" x14ac:dyDescent="0.2">
      <c r="A47" s="97" t="s">
        <v>31</v>
      </c>
      <c r="B47" s="95">
        <v>0.4</v>
      </c>
      <c r="C47" s="70">
        <v>0.06</v>
      </c>
      <c r="H47" s="1"/>
      <c r="I47" s="181"/>
      <c r="J47" s="1"/>
      <c r="K47" s="184"/>
      <c r="L47" s="179"/>
      <c r="M47" s="180"/>
      <c r="N47" s="1"/>
      <c r="O47" s="183"/>
      <c r="P47" s="1"/>
      <c r="Q47" s="1"/>
    </row>
    <row r="48" spans="1:17" x14ac:dyDescent="0.2">
      <c r="A48" s="97" t="s">
        <v>45</v>
      </c>
      <c r="B48" s="95">
        <v>0.2</v>
      </c>
      <c r="C48" s="70">
        <v>0.16</v>
      </c>
      <c r="H48" s="1"/>
      <c r="I48" s="181"/>
      <c r="J48" s="1"/>
      <c r="K48" s="152"/>
      <c r="L48" s="179"/>
      <c r="M48" s="180"/>
      <c r="N48" s="1"/>
      <c r="O48" s="183"/>
      <c r="P48" s="1"/>
      <c r="Q48" s="1"/>
    </row>
    <row r="49" spans="1:17" ht="15" x14ac:dyDescent="0.2">
      <c r="A49" s="97" t="s">
        <v>41</v>
      </c>
      <c r="B49" s="96">
        <v>0.1</v>
      </c>
      <c r="C49" s="70">
        <v>0.26</v>
      </c>
      <c r="H49" s="1"/>
      <c r="I49" s="181"/>
      <c r="J49" s="1"/>
      <c r="K49" s="152"/>
      <c r="L49" s="179"/>
      <c r="M49" s="180"/>
      <c r="N49" s="1"/>
      <c r="O49" s="183"/>
      <c r="P49" s="1"/>
      <c r="Q49" s="1"/>
    </row>
    <row r="50" spans="1:17" ht="18" customHeight="1" thickBot="1" x14ac:dyDescent="0.25">
      <c r="A50" s="98"/>
      <c r="B50" s="157">
        <f>SUM(B45:B49)</f>
        <v>1.0000000000000002</v>
      </c>
      <c r="C50" s="99"/>
      <c r="H50" s="1"/>
      <c r="I50" s="185"/>
      <c r="J50" s="185"/>
      <c r="K50" s="152"/>
      <c r="L50" s="1"/>
      <c r="M50" s="185"/>
      <c r="N50" s="1"/>
      <c r="O50" s="186"/>
      <c r="P50" s="1"/>
      <c r="Q50" s="1"/>
    </row>
    <row r="51" spans="1:17" x14ac:dyDescent="0.2">
      <c r="A51" s="84"/>
      <c r="B51" s="84"/>
      <c r="C51" s="84"/>
      <c r="H51" s="1"/>
      <c r="I51" s="185"/>
      <c r="J51" s="185"/>
      <c r="K51" s="152"/>
      <c r="L51" s="1"/>
      <c r="M51" s="185"/>
      <c r="N51" s="1"/>
      <c r="O51" s="186"/>
      <c r="P51" s="1"/>
      <c r="Q51" s="1"/>
    </row>
    <row r="52" spans="1:17" x14ac:dyDescent="0.2">
      <c r="A52" s="187"/>
      <c r="B52" s="187"/>
      <c r="C52" s="187"/>
      <c r="D52" s="187"/>
      <c r="E52" s="187"/>
      <c r="F52" s="187"/>
    </row>
    <row r="53" spans="1:17" ht="13.5" thickBot="1" x14ac:dyDescent="0.25">
      <c r="A53" s="151"/>
      <c r="B53" s="155"/>
      <c r="C53" s="156"/>
    </row>
    <row r="54" spans="1:17" ht="15" thickBot="1" x14ac:dyDescent="0.25">
      <c r="A54" s="312" t="s">
        <v>46</v>
      </c>
      <c r="B54" s="313"/>
      <c r="C54" s="313"/>
      <c r="D54" s="313"/>
      <c r="E54" s="313"/>
      <c r="F54" s="314"/>
    </row>
    <row r="55" spans="1:17" x14ac:dyDescent="0.2">
      <c r="A55" s="85"/>
      <c r="B55" s="49"/>
      <c r="C55" s="49"/>
      <c r="D55" s="49"/>
      <c r="E55" s="49"/>
      <c r="F55" s="50"/>
    </row>
    <row r="56" spans="1:17" x14ac:dyDescent="0.2">
      <c r="A56" s="85"/>
      <c r="B56" s="49"/>
      <c r="C56" s="49"/>
      <c r="D56" s="49"/>
      <c r="E56" s="49"/>
      <c r="F56" s="50"/>
    </row>
    <row r="57" spans="1:17" x14ac:dyDescent="0.2">
      <c r="A57" s="85"/>
      <c r="B57" s="49"/>
      <c r="C57" s="49"/>
      <c r="D57" s="49"/>
      <c r="E57" s="49"/>
      <c r="F57" s="50"/>
    </row>
    <row r="58" spans="1:17" x14ac:dyDescent="0.2">
      <c r="A58" s="85"/>
      <c r="B58" s="49"/>
      <c r="C58" s="49"/>
      <c r="D58" s="49"/>
      <c r="E58" s="49"/>
      <c r="F58" s="50"/>
    </row>
    <row r="59" spans="1:17" x14ac:dyDescent="0.2">
      <c r="A59" s="85"/>
      <c r="B59" s="49"/>
      <c r="C59" s="49"/>
      <c r="D59" s="49"/>
      <c r="E59" s="49"/>
      <c r="F59" s="50"/>
    </row>
    <row r="60" spans="1:17" x14ac:dyDescent="0.2">
      <c r="A60" s="85"/>
      <c r="B60" s="49"/>
      <c r="C60" s="49"/>
      <c r="D60" s="49"/>
      <c r="E60" s="49"/>
      <c r="F60" s="50"/>
    </row>
    <row r="61" spans="1:17" x14ac:dyDescent="0.2">
      <c r="A61" s="85"/>
      <c r="B61" s="49"/>
      <c r="C61" s="49"/>
      <c r="D61" s="49"/>
      <c r="E61" s="49"/>
      <c r="F61" s="50"/>
    </row>
    <row r="62" spans="1:17" x14ac:dyDescent="0.2">
      <c r="A62" s="85"/>
      <c r="B62" s="49"/>
      <c r="C62" s="49"/>
      <c r="D62" s="49"/>
      <c r="E62" s="49"/>
      <c r="F62" s="50"/>
    </row>
    <row r="63" spans="1:17" x14ac:dyDescent="0.2">
      <c r="A63" s="85"/>
      <c r="B63" s="49"/>
      <c r="C63" s="49"/>
      <c r="D63" s="49"/>
      <c r="E63" s="49"/>
      <c r="F63" s="50"/>
    </row>
    <row r="64" spans="1:17" x14ac:dyDescent="0.2">
      <c r="A64" s="85"/>
      <c r="B64" s="49"/>
      <c r="C64" s="49"/>
      <c r="D64" s="49"/>
      <c r="E64" s="49"/>
      <c r="F64" s="50"/>
    </row>
    <row r="65" spans="1:6" x14ac:dyDescent="0.2">
      <c r="A65" s="85"/>
      <c r="B65" s="49"/>
      <c r="C65" s="49"/>
      <c r="D65" s="49"/>
      <c r="E65" s="49"/>
      <c r="F65" s="50"/>
    </row>
    <row r="66" spans="1:6" x14ac:dyDescent="0.2">
      <c r="A66" s="85"/>
      <c r="B66" s="49"/>
      <c r="C66" s="49"/>
      <c r="D66" s="49"/>
      <c r="E66" s="49"/>
      <c r="F66" s="50"/>
    </row>
    <row r="67" spans="1:6" x14ac:dyDescent="0.2">
      <c r="A67" s="85"/>
      <c r="B67" s="49"/>
      <c r="C67" s="49"/>
      <c r="D67" s="49"/>
      <c r="E67" s="49"/>
      <c r="F67" s="50"/>
    </row>
    <row r="68" spans="1:6" x14ac:dyDescent="0.2">
      <c r="A68" s="85"/>
      <c r="B68" s="49"/>
      <c r="C68" s="49"/>
      <c r="D68" s="49"/>
      <c r="E68" s="49"/>
      <c r="F68" s="50"/>
    </row>
    <row r="69" spans="1:6" x14ac:dyDescent="0.2">
      <c r="A69" s="85"/>
      <c r="B69" s="49"/>
      <c r="C69" s="49"/>
      <c r="D69" s="49"/>
      <c r="E69" s="49"/>
      <c r="F69" s="50"/>
    </row>
    <row r="70" spans="1:6" x14ac:dyDescent="0.2">
      <c r="A70" s="85"/>
      <c r="B70" s="49"/>
      <c r="C70" s="49"/>
      <c r="D70" s="49"/>
      <c r="E70" s="49"/>
      <c r="F70" s="50"/>
    </row>
    <row r="71" spans="1:6" x14ac:dyDescent="0.2">
      <c r="A71" s="85"/>
      <c r="B71" s="49"/>
      <c r="C71" s="49"/>
      <c r="D71" s="49"/>
      <c r="E71" s="49"/>
      <c r="F71" s="50"/>
    </row>
    <row r="72" spans="1:6" x14ac:dyDescent="0.2">
      <c r="A72" s="85"/>
      <c r="B72" s="49"/>
      <c r="C72" s="49"/>
      <c r="D72" s="49"/>
      <c r="E72" s="49"/>
      <c r="F72" s="50"/>
    </row>
    <row r="73" spans="1:6" ht="13.5" thickBot="1" x14ac:dyDescent="0.25">
      <c r="A73" s="98"/>
      <c r="B73" s="106"/>
      <c r="C73" s="106"/>
      <c r="D73" s="106"/>
      <c r="E73" s="106"/>
      <c r="F73" s="107"/>
    </row>
    <row r="74" spans="1:6" x14ac:dyDescent="0.2">
      <c r="A74" s="84"/>
      <c r="B74" s="84"/>
      <c r="C74" s="84"/>
      <c r="D74" s="84"/>
      <c r="E74" s="84"/>
      <c r="F74" s="84"/>
    </row>
    <row r="75" spans="1:6" ht="13.5" thickBot="1" x14ac:dyDescent="0.25">
      <c r="A75" s="151"/>
      <c r="B75" s="151"/>
      <c r="C75" s="151"/>
      <c r="D75" s="151"/>
      <c r="E75" s="151"/>
      <c r="F75" s="151"/>
    </row>
    <row r="76" spans="1:6" ht="15" thickBot="1" x14ac:dyDescent="0.25">
      <c r="A76" s="312" t="s">
        <v>48</v>
      </c>
      <c r="B76" s="313"/>
      <c r="C76" s="313"/>
      <c r="D76" s="313"/>
      <c r="E76" s="313"/>
      <c r="F76" s="314"/>
    </row>
    <row r="77" spans="1:6" x14ac:dyDescent="0.2">
      <c r="A77" s="85"/>
      <c r="B77" s="49"/>
      <c r="C77" s="49"/>
      <c r="D77" s="49"/>
      <c r="E77" s="49"/>
      <c r="F77" s="50"/>
    </row>
    <row r="78" spans="1:6" x14ac:dyDescent="0.2">
      <c r="A78" s="85"/>
      <c r="B78" s="49"/>
      <c r="C78" s="49"/>
      <c r="D78" s="49"/>
      <c r="E78" s="49"/>
      <c r="F78" s="50"/>
    </row>
    <row r="79" spans="1:6" x14ac:dyDescent="0.2">
      <c r="A79" s="85"/>
      <c r="B79" s="49"/>
      <c r="C79" s="49"/>
      <c r="D79" s="49"/>
      <c r="E79" s="49"/>
      <c r="F79" s="50"/>
    </row>
    <row r="80" spans="1:6" x14ac:dyDescent="0.2">
      <c r="A80" s="85"/>
      <c r="B80" s="49"/>
      <c r="C80" s="49"/>
      <c r="D80" s="49"/>
      <c r="E80" s="49"/>
      <c r="F80" s="50"/>
    </row>
    <row r="81" spans="1:6" x14ac:dyDescent="0.2">
      <c r="A81" s="85"/>
      <c r="B81" s="49"/>
      <c r="C81" s="49"/>
      <c r="D81" s="49"/>
      <c r="E81" s="49"/>
      <c r="F81" s="50"/>
    </row>
    <row r="82" spans="1:6" x14ac:dyDescent="0.2">
      <c r="A82" s="85"/>
      <c r="B82" s="49"/>
      <c r="C82" s="49"/>
      <c r="D82" s="49"/>
      <c r="E82" s="49"/>
      <c r="F82" s="50"/>
    </row>
    <row r="83" spans="1:6" x14ac:dyDescent="0.2">
      <c r="A83" s="85"/>
      <c r="B83" s="49"/>
      <c r="C83" s="49"/>
      <c r="D83" s="49"/>
      <c r="E83" s="49"/>
      <c r="F83" s="50"/>
    </row>
    <row r="84" spans="1:6" x14ac:dyDescent="0.2">
      <c r="A84" s="85"/>
      <c r="B84" s="49"/>
      <c r="C84" s="49"/>
      <c r="D84" s="49"/>
      <c r="E84" s="49"/>
      <c r="F84" s="50"/>
    </row>
    <row r="85" spans="1:6" x14ac:dyDescent="0.2">
      <c r="A85" s="85"/>
      <c r="B85" s="49"/>
      <c r="C85" s="49"/>
      <c r="D85" s="49"/>
      <c r="E85" s="49"/>
      <c r="F85" s="50"/>
    </row>
    <row r="86" spans="1:6" x14ac:dyDescent="0.2">
      <c r="A86" s="85"/>
      <c r="B86" s="49"/>
      <c r="C86" s="49"/>
      <c r="D86" s="49"/>
      <c r="E86" s="49"/>
      <c r="F86" s="50"/>
    </row>
    <row r="87" spans="1:6" x14ac:dyDescent="0.2">
      <c r="A87" s="85"/>
      <c r="B87" s="49"/>
      <c r="C87" s="49"/>
      <c r="D87" s="49"/>
      <c r="E87" s="49"/>
      <c r="F87" s="50"/>
    </row>
    <row r="88" spans="1:6" x14ac:dyDescent="0.2">
      <c r="A88" s="85"/>
      <c r="B88" s="49"/>
      <c r="C88" s="49"/>
      <c r="D88" s="49"/>
      <c r="E88" s="49"/>
      <c r="F88" s="50"/>
    </row>
    <row r="89" spans="1:6" x14ac:dyDescent="0.2">
      <c r="A89" s="85"/>
      <c r="B89" s="49"/>
      <c r="C89" s="49"/>
      <c r="D89" s="49"/>
      <c r="E89" s="49"/>
      <c r="F89" s="50"/>
    </row>
    <row r="90" spans="1:6" x14ac:dyDescent="0.2">
      <c r="A90" s="85"/>
      <c r="B90" s="49"/>
      <c r="C90" s="49"/>
      <c r="D90" s="49"/>
      <c r="E90" s="49"/>
      <c r="F90" s="50"/>
    </row>
    <row r="91" spans="1:6" x14ac:dyDescent="0.2">
      <c r="A91" s="85"/>
      <c r="B91" s="49"/>
      <c r="C91" s="49"/>
      <c r="D91" s="49"/>
      <c r="E91" s="49"/>
      <c r="F91" s="50"/>
    </row>
    <row r="92" spans="1:6" x14ac:dyDescent="0.2">
      <c r="A92" s="85"/>
      <c r="B92" s="49"/>
      <c r="C92" s="49"/>
      <c r="D92" s="49"/>
      <c r="E92" s="49"/>
      <c r="F92" s="50"/>
    </row>
    <row r="93" spans="1:6" x14ac:dyDescent="0.2">
      <c r="A93" s="85"/>
      <c r="B93" s="49"/>
      <c r="C93" s="49"/>
      <c r="D93" s="49"/>
      <c r="E93" s="49"/>
      <c r="F93" s="50"/>
    </row>
    <row r="94" spans="1:6" x14ac:dyDescent="0.2">
      <c r="A94" s="85"/>
      <c r="B94" s="49"/>
      <c r="C94" s="49"/>
      <c r="D94" s="49"/>
      <c r="E94" s="49"/>
      <c r="F94" s="50"/>
    </row>
    <row r="95" spans="1:6" x14ac:dyDescent="0.2">
      <c r="A95" s="85"/>
      <c r="B95" s="49"/>
      <c r="C95" s="49"/>
      <c r="D95" s="49"/>
      <c r="E95" s="49"/>
      <c r="F95" s="50"/>
    </row>
    <row r="96" spans="1:6" x14ac:dyDescent="0.2">
      <c r="A96" s="85"/>
      <c r="B96" s="49"/>
      <c r="C96" s="49"/>
      <c r="D96" s="49"/>
      <c r="E96" s="49"/>
      <c r="F96" s="50"/>
    </row>
    <row r="97" spans="1:16" x14ac:dyDescent="0.2">
      <c r="A97" s="85"/>
      <c r="B97" s="49"/>
      <c r="C97" s="49"/>
      <c r="D97" s="49"/>
      <c r="E97" s="49"/>
      <c r="F97" s="50"/>
    </row>
    <row r="98" spans="1:16" ht="13.5" thickBot="1" x14ac:dyDescent="0.25">
      <c r="A98" s="98"/>
      <c r="B98" s="106"/>
      <c r="C98" s="106"/>
      <c r="D98" s="106"/>
      <c r="E98" s="106"/>
      <c r="F98" s="107"/>
    </row>
    <row r="99" spans="1:16" x14ac:dyDescent="0.2">
      <c r="A99" s="151"/>
      <c r="B99" s="151"/>
      <c r="C99" s="151"/>
      <c r="D99" s="151"/>
      <c r="E99" s="151"/>
      <c r="F99" s="151"/>
    </row>
    <row r="100" spans="1:16" x14ac:dyDescent="0.2">
      <c r="A100" s="151"/>
      <c r="B100" s="151"/>
      <c r="C100" s="151"/>
      <c r="D100" s="151"/>
      <c r="E100" s="151"/>
      <c r="F100" s="151"/>
    </row>
    <row r="101" spans="1:16" ht="12.75" customHeight="1" x14ac:dyDescent="0.2">
      <c r="A101" s="302" t="s">
        <v>93</v>
      </c>
      <c r="B101" s="302"/>
      <c r="C101" s="302"/>
      <c r="D101" s="302"/>
      <c r="E101" s="302"/>
      <c r="F101" s="302"/>
    </row>
    <row r="102" spans="1:16" ht="12.75" customHeight="1" x14ac:dyDescent="0.2">
      <c r="A102" s="302"/>
      <c r="B102" s="302"/>
      <c r="C102" s="302"/>
      <c r="D102" s="302"/>
      <c r="E102" s="302"/>
      <c r="F102" s="302"/>
    </row>
    <row r="103" spans="1:16" ht="13.5" thickBot="1" x14ac:dyDescent="0.25">
      <c r="A103" s="160"/>
      <c r="B103" s="160"/>
      <c r="C103" s="160"/>
      <c r="D103" s="160"/>
      <c r="E103" s="160"/>
      <c r="F103" s="160"/>
    </row>
    <row r="104" spans="1:16" ht="15" thickBot="1" x14ac:dyDescent="0.25">
      <c r="A104" s="170" t="s">
        <v>50</v>
      </c>
      <c r="B104" s="16"/>
      <c r="C104" s="171"/>
      <c r="D104" s="172"/>
      <c r="E104" s="163"/>
      <c r="F104" s="163"/>
      <c r="G104" s="163"/>
      <c r="H104" s="17"/>
      <c r="J104" s="17"/>
      <c r="K104" s="71"/>
      <c r="L104" s="17"/>
      <c r="M104" s="17"/>
      <c r="N104" s="17"/>
    </row>
    <row r="105" spans="1:16" s="63" customFormat="1" x14ac:dyDescent="0.2">
      <c r="A105" s="65" t="s">
        <v>20</v>
      </c>
      <c r="B105" s="100"/>
      <c r="C105" s="21"/>
      <c r="D105" s="173" t="s">
        <v>1</v>
      </c>
      <c r="E105" s="303"/>
      <c r="F105" s="303"/>
      <c r="G105" s="303"/>
      <c r="H105" s="72"/>
      <c r="J105" s="72"/>
      <c r="K105" s="72"/>
      <c r="L105" s="72"/>
      <c r="M105" s="72"/>
      <c r="N105" s="72"/>
    </row>
    <row r="106" spans="1:16" ht="56.25" customHeight="1" x14ac:dyDescent="0.2">
      <c r="A106" s="103" t="s">
        <v>30</v>
      </c>
      <c r="B106" s="94" t="s">
        <v>26</v>
      </c>
      <c r="C106" s="66" t="s">
        <v>55</v>
      </c>
      <c r="D106" s="174" t="s">
        <v>19</v>
      </c>
      <c r="E106" s="164"/>
      <c r="F106" s="164"/>
      <c r="G106" s="164"/>
      <c r="H106" s="158"/>
      <c r="I106" s="62"/>
    </row>
    <row r="107" spans="1:16" x14ac:dyDescent="0.2">
      <c r="A107" s="20" t="str">
        <f t="shared" ref="A107:C111" si="0">A45</f>
        <v>Worst Case</v>
      </c>
      <c r="B107" s="101">
        <f t="shared" si="0"/>
        <v>0.1</v>
      </c>
      <c r="C107" s="70">
        <f t="shared" si="0"/>
        <v>-0.14000000000000001</v>
      </c>
      <c r="D107" s="175">
        <f>B107*C107</f>
        <v>-1.4000000000000002E-2</v>
      </c>
      <c r="E107" s="165"/>
      <c r="F107" s="166"/>
      <c r="G107" s="167"/>
      <c r="H107" s="159"/>
    </row>
    <row r="108" spans="1:16" x14ac:dyDescent="0.2">
      <c r="A108" s="20" t="str">
        <f t="shared" si="0"/>
        <v>Poor Case</v>
      </c>
      <c r="B108" s="101">
        <f t="shared" si="0"/>
        <v>0.2</v>
      </c>
      <c r="C108" s="70">
        <f t="shared" si="0"/>
        <v>-0.04</v>
      </c>
      <c r="D108" s="175">
        <f t="shared" ref="D108:D111" si="1">B108*C108</f>
        <v>-8.0000000000000002E-3</v>
      </c>
      <c r="E108" s="165"/>
      <c r="F108" s="166"/>
      <c r="G108" s="167"/>
      <c r="H108" s="159"/>
    </row>
    <row r="109" spans="1:16" x14ac:dyDescent="0.2">
      <c r="A109" s="20" t="str">
        <f t="shared" si="0"/>
        <v>Most Likely</v>
      </c>
      <c r="B109" s="101">
        <f t="shared" si="0"/>
        <v>0.4</v>
      </c>
      <c r="C109" s="70">
        <f t="shared" si="0"/>
        <v>0.06</v>
      </c>
      <c r="D109" s="175">
        <f t="shared" si="1"/>
        <v>2.4E-2</v>
      </c>
      <c r="E109" s="165"/>
      <c r="F109" s="166"/>
      <c r="G109" s="167"/>
      <c r="H109" s="17"/>
      <c r="O109" s="86"/>
    </row>
    <row r="110" spans="1:16" x14ac:dyDescent="0.2">
      <c r="A110" s="20" t="str">
        <f t="shared" si="0"/>
        <v>Good Case</v>
      </c>
      <c r="B110" s="101">
        <f t="shared" si="0"/>
        <v>0.2</v>
      </c>
      <c r="C110" s="70">
        <f t="shared" si="0"/>
        <v>0.16</v>
      </c>
      <c r="D110" s="175">
        <f t="shared" si="1"/>
        <v>3.2000000000000001E-2</v>
      </c>
      <c r="E110" s="165"/>
      <c r="L110" s="178"/>
      <c r="M110" s="178"/>
      <c r="N110" s="178"/>
      <c r="O110" s="26"/>
    </row>
    <row r="111" spans="1:16" ht="15.75" thickBot="1" x14ac:dyDescent="0.25">
      <c r="A111" s="20" t="str">
        <f t="shared" si="0"/>
        <v>Best Case</v>
      </c>
      <c r="B111" s="102">
        <f t="shared" si="0"/>
        <v>0.1</v>
      </c>
      <c r="C111" s="70">
        <f t="shared" si="0"/>
        <v>0.26</v>
      </c>
      <c r="D111" s="175">
        <f t="shared" si="1"/>
        <v>2.6000000000000002E-2</v>
      </c>
      <c r="E111" s="165"/>
      <c r="L111" s="178"/>
      <c r="M111" s="178"/>
      <c r="N111" s="178"/>
      <c r="O111" s="87"/>
      <c r="P111" s="27"/>
    </row>
    <row r="112" spans="1:16" ht="15.75" thickBot="1" x14ac:dyDescent="0.25">
      <c r="A112" s="20"/>
      <c r="B112" s="161">
        <f>SUM(B107:B111)</f>
        <v>1.0000000000000002</v>
      </c>
      <c r="C112" s="83" t="s">
        <v>28</v>
      </c>
      <c r="D112" s="176">
        <f>SUM(D107:D111)</f>
        <v>6.0000000000000005E-2</v>
      </c>
      <c r="E112" s="168"/>
      <c r="L112"/>
      <c r="M112"/>
      <c r="N112"/>
    </row>
    <row r="113" spans="1:18" s="17" customFormat="1" ht="13.5" thickBot="1" x14ac:dyDescent="0.25">
      <c r="A113" s="22"/>
      <c r="B113" s="23"/>
      <c r="C113" s="104"/>
      <c r="D113" s="177"/>
      <c r="E113" s="304"/>
      <c r="F113" s="304"/>
      <c r="G113" s="169"/>
    </row>
    <row r="114" spans="1:18" s="17" customFormat="1" ht="13.5" thickBot="1" x14ac:dyDescent="0.25">
      <c r="A114" s="1"/>
      <c r="B114" s="1"/>
      <c r="C114" s="1"/>
      <c r="D114" s="1"/>
      <c r="E114" s="29"/>
      <c r="F114" s="29"/>
      <c r="G114" s="1"/>
    </row>
    <row r="115" spans="1:18" s="17" customFormat="1" ht="13.5" thickBot="1" x14ac:dyDescent="0.25">
      <c r="A115" s="52" t="s">
        <v>51</v>
      </c>
      <c r="B115" s="25"/>
      <c r="C115" s="25"/>
      <c r="D115" s="25"/>
      <c r="E115" s="25"/>
      <c r="F115" s="53"/>
      <c r="G115" s="1"/>
    </row>
    <row r="116" spans="1:18" s="17" customFormat="1" x14ac:dyDescent="0.2">
      <c r="A116" s="320" t="s">
        <v>22</v>
      </c>
      <c r="B116" s="321"/>
      <c r="C116" s="321"/>
      <c r="D116" s="321"/>
      <c r="E116" s="322"/>
      <c r="F116" s="329">
        <f>SUMPRODUCT(B107:B111,C107:C111)</f>
        <v>6.0000000000000005E-2</v>
      </c>
      <c r="G116" s="1"/>
    </row>
    <row r="117" spans="1:18" s="17" customFormat="1" ht="13.5" thickBot="1" x14ac:dyDescent="0.25">
      <c r="A117" s="323"/>
      <c r="B117" s="324"/>
      <c r="C117" s="324"/>
      <c r="D117" s="324"/>
      <c r="E117" s="325"/>
      <c r="F117" s="330"/>
      <c r="G117" s="1"/>
    </row>
    <row r="118" spans="1:18" s="17" customFormat="1" x14ac:dyDescent="0.2">
      <c r="A118" s="1"/>
      <c r="B118" s="1"/>
      <c r="C118" s="1"/>
      <c r="D118" s="1"/>
      <c r="E118" s="29"/>
      <c r="F118" s="29"/>
      <c r="G118" s="1"/>
    </row>
    <row r="119" spans="1:18" s="17" customFormat="1" ht="12.75" customHeight="1" x14ac:dyDescent="0.2">
      <c r="A119" s="315" t="s">
        <v>94</v>
      </c>
      <c r="B119" s="315"/>
      <c r="C119" s="315"/>
      <c r="D119" s="315"/>
      <c r="E119" s="315"/>
      <c r="F119" s="315"/>
    </row>
    <row r="120" spans="1:18" s="17" customFormat="1" x14ac:dyDescent="0.2">
      <c r="A120" s="315"/>
      <c r="B120" s="315"/>
      <c r="C120" s="315"/>
      <c r="D120" s="315"/>
      <c r="E120" s="315"/>
      <c r="F120" s="315"/>
    </row>
    <row r="121" spans="1:18" s="17" customFormat="1" ht="13.5" thickBot="1" x14ac:dyDescent="0.25">
      <c r="A121" s="1"/>
      <c r="B121" s="1"/>
      <c r="C121" s="29"/>
      <c r="D121" s="29"/>
      <c r="E121" s="1"/>
      <c r="F121" s="1"/>
    </row>
    <row r="122" spans="1:18" s="17" customFormat="1" ht="15" thickBot="1" x14ac:dyDescent="0.25">
      <c r="A122" s="170" t="s">
        <v>24</v>
      </c>
      <c r="B122" s="16"/>
      <c r="C122" s="171"/>
      <c r="D122" s="171"/>
      <c r="E122" s="171"/>
      <c r="F122" s="171"/>
      <c r="G122" s="172"/>
      <c r="I122" s="4"/>
      <c r="K122" s="71"/>
      <c r="O122" s="4"/>
      <c r="P122" s="4"/>
      <c r="Q122" s="4"/>
      <c r="R122" s="4"/>
    </row>
    <row r="123" spans="1:18" s="17" customFormat="1" x14ac:dyDescent="0.2">
      <c r="A123" s="65" t="s">
        <v>20</v>
      </c>
      <c r="B123" s="100"/>
      <c r="C123" s="21"/>
      <c r="D123" s="67" t="s">
        <v>1</v>
      </c>
      <c r="E123" s="333" t="s">
        <v>23</v>
      </c>
      <c r="F123" s="334"/>
      <c r="G123" s="335"/>
      <c r="H123" s="72"/>
      <c r="I123" s="63"/>
      <c r="J123" s="72"/>
      <c r="K123" s="72"/>
      <c r="L123" s="72"/>
      <c r="M123" s="72"/>
      <c r="N123" s="72"/>
      <c r="O123" s="63"/>
      <c r="P123" s="63"/>
      <c r="Q123" s="63"/>
      <c r="R123" s="63"/>
    </row>
    <row r="124" spans="1:18" s="17" customFormat="1" ht="51" x14ac:dyDescent="0.2">
      <c r="A124" s="103" t="s">
        <v>30</v>
      </c>
      <c r="B124" s="94" t="s">
        <v>26</v>
      </c>
      <c r="C124" s="66" t="s">
        <v>55</v>
      </c>
      <c r="D124" s="68" t="s">
        <v>19</v>
      </c>
      <c r="E124" s="88" t="s">
        <v>49</v>
      </c>
      <c r="F124" s="89" t="s">
        <v>21</v>
      </c>
      <c r="G124" s="90" t="s">
        <v>29</v>
      </c>
      <c r="H124" s="158"/>
      <c r="I124" s="62"/>
      <c r="J124" s="4"/>
      <c r="K124" s="4"/>
      <c r="L124" s="4"/>
      <c r="M124" s="4"/>
      <c r="N124" s="4"/>
      <c r="O124" s="4"/>
      <c r="P124" s="4"/>
      <c r="Q124" s="4"/>
      <c r="R124" s="4"/>
    </row>
    <row r="125" spans="1:18" s="17" customFormat="1" x14ac:dyDescent="0.2">
      <c r="A125" s="20" t="str">
        <f t="shared" ref="A125:C129" si="2">A45</f>
        <v>Worst Case</v>
      </c>
      <c r="B125" s="101">
        <f t="shared" si="2"/>
        <v>0.1</v>
      </c>
      <c r="C125" s="70">
        <f t="shared" si="2"/>
        <v>-0.14000000000000001</v>
      </c>
      <c r="D125" s="73">
        <f>B125*C125</f>
        <v>-1.4000000000000002E-2</v>
      </c>
      <c r="E125" s="108">
        <f>C125-$D$112</f>
        <v>-0.2</v>
      </c>
      <c r="F125" s="109">
        <f>E125^2</f>
        <v>4.0000000000000008E-2</v>
      </c>
      <c r="G125" s="91">
        <f>F125*B125</f>
        <v>4.000000000000001E-3</v>
      </c>
      <c r="H125" s="159"/>
      <c r="O125" s="4"/>
      <c r="P125" s="4"/>
      <c r="Q125" s="4"/>
      <c r="R125" s="4"/>
    </row>
    <row r="126" spans="1:18" s="17" customFormat="1" x14ac:dyDescent="0.2">
      <c r="A126" s="20" t="str">
        <f t="shared" si="2"/>
        <v>Poor Case</v>
      </c>
      <c r="B126" s="101">
        <f t="shared" si="2"/>
        <v>0.2</v>
      </c>
      <c r="C126" s="70">
        <f t="shared" si="2"/>
        <v>-0.04</v>
      </c>
      <c r="D126" s="73">
        <f t="shared" ref="D126:D129" si="3">B126*C126</f>
        <v>-8.0000000000000002E-3</v>
      </c>
      <c r="E126" s="108">
        <f t="shared" ref="E126:E129" si="4">C126-$D$112</f>
        <v>-0.1</v>
      </c>
      <c r="F126" s="109">
        <f t="shared" ref="F126:F129" si="5">E126^2</f>
        <v>1.0000000000000002E-2</v>
      </c>
      <c r="G126" s="91">
        <f t="shared" ref="G126:G129" si="6">F126*B126</f>
        <v>2.0000000000000005E-3</v>
      </c>
      <c r="H126" s="159"/>
      <c r="O126" s="4"/>
      <c r="P126" s="4"/>
      <c r="Q126" s="4"/>
      <c r="R126" s="4"/>
    </row>
    <row r="127" spans="1:18" s="17" customFormat="1" x14ac:dyDescent="0.2">
      <c r="A127" s="20" t="str">
        <f t="shared" si="2"/>
        <v>Most Likely</v>
      </c>
      <c r="B127" s="101">
        <f t="shared" si="2"/>
        <v>0.4</v>
      </c>
      <c r="C127" s="70">
        <f t="shared" si="2"/>
        <v>0.06</v>
      </c>
      <c r="D127" s="73">
        <f t="shared" si="3"/>
        <v>2.4E-2</v>
      </c>
      <c r="E127" s="108">
        <f t="shared" si="4"/>
        <v>0</v>
      </c>
      <c r="F127" s="109">
        <f t="shared" si="5"/>
        <v>0</v>
      </c>
      <c r="G127" s="91">
        <f t="shared" si="6"/>
        <v>0</v>
      </c>
      <c r="O127" s="86"/>
      <c r="P127" s="4"/>
      <c r="Q127" s="4"/>
      <c r="R127" s="4"/>
    </row>
    <row r="128" spans="1:18" s="17" customFormat="1" x14ac:dyDescent="0.2">
      <c r="A128" s="20" t="str">
        <f t="shared" si="2"/>
        <v>Good Case</v>
      </c>
      <c r="B128" s="101">
        <f t="shared" si="2"/>
        <v>0.2</v>
      </c>
      <c r="C128" s="70">
        <f t="shared" si="2"/>
        <v>0.16</v>
      </c>
      <c r="D128" s="73">
        <f t="shared" si="3"/>
        <v>3.2000000000000001E-2</v>
      </c>
      <c r="E128" s="108">
        <f t="shared" si="4"/>
        <v>0.1</v>
      </c>
      <c r="F128" s="109">
        <f t="shared" si="5"/>
        <v>1.0000000000000002E-2</v>
      </c>
      <c r="G128" s="91">
        <f t="shared" si="6"/>
        <v>2.0000000000000005E-3</v>
      </c>
      <c r="O128" s="26"/>
      <c r="P128" s="4"/>
      <c r="Q128" s="4"/>
      <c r="R128" s="4"/>
    </row>
    <row r="129" spans="1:18" s="17" customFormat="1" ht="15.75" thickBot="1" x14ac:dyDescent="0.25">
      <c r="A129" s="20" t="str">
        <f t="shared" si="2"/>
        <v>Best Case</v>
      </c>
      <c r="B129" s="102">
        <f t="shared" si="2"/>
        <v>0.1</v>
      </c>
      <c r="C129" s="70">
        <f t="shared" si="2"/>
        <v>0.26</v>
      </c>
      <c r="D129" s="73">
        <f t="shared" si="3"/>
        <v>2.6000000000000002E-2</v>
      </c>
      <c r="E129" s="108">
        <f t="shared" si="4"/>
        <v>0.2</v>
      </c>
      <c r="F129" s="109">
        <f t="shared" si="5"/>
        <v>4.0000000000000008E-2</v>
      </c>
      <c r="G129" s="91">
        <f t="shared" si="6"/>
        <v>4.000000000000001E-3</v>
      </c>
      <c r="O129" s="87"/>
      <c r="P129" s="27"/>
      <c r="Q129" s="4"/>
      <c r="R129" s="4"/>
    </row>
    <row r="130" spans="1:18" s="17" customFormat="1" ht="15.75" thickBot="1" x14ac:dyDescent="0.25">
      <c r="A130" s="20"/>
      <c r="B130" s="161">
        <f>SUM(B125:B129)</f>
        <v>1.0000000000000002</v>
      </c>
      <c r="C130" s="83" t="s">
        <v>28</v>
      </c>
      <c r="D130" s="74">
        <f>SUM(D125:D129)</f>
        <v>6.0000000000000005E-2</v>
      </c>
      <c r="E130" s="93"/>
      <c r="F130" s="92" t="s">
        <v>11</v>
      </c>
      <c r="G130" s="190">
        <f>SUM(G125:G129)</f>
        <v>1.2000000000000004E-2</v>
      </c>
      <c r="H130" s="1"/>
      <c r="I130" s="153"/>
      <c r="J130" s="153"/>
      <c r="K130" s="153"/>
      <c r="L130" s="153"/>
      <c r="M130" s="153"/>
      <c r="N130" s="153"/>
      <c r="O130" s="4"/>
      <c r="P130" s="4"/>
      <c r="Q130" s="4"/>
      <c r="R130" s="4"/>
    </row>
    <row r="131" spans="1:18" s="17" customFormat="1" ht="13.5" thickBot="1" x14ac:dyDescent="0.25">
      <c r="A131" s="22"/>
      <c r="B131" s="23"/>
      <c r="C131" s="104"/>
      <c r="D131" s="105"/>
      <c r="E131" s="331" t="s">
        <v>54</v>
      </c>
      <c r="F131" s="332"/>
      <c r="G131" s="162">
        <f>SQRT(G130)</f>
        <v>0.10954451150103324</v>
      </c>
    </row>
    <row r="132" spans="1:18" s="17" customFormat="1" ht="13.5" thickBot="1" x14ac:dyDescent="0.25">
      <c r="A132" s="1"/>
      <c r="B132" s="1"/>
      <c r="C132" s="1"/>
      <c r="D132" s="1"/>
      <c r="E132" s="29"/>
      <c r="F132" s="29"/>
      <c r="G132" s="1"/>
    </row>
    <row r="133" spans="1:18" s="17" customFormat="1" ht="13.5" thickBot="1" x14ac:dyDescent="0.25">
      <c r="A133" s="52" t="s">
        <v>27</v>
      </c>
      <c r="B133" s="25"/>
      <c r="C133" s="25"/>
      <c r="D133" s="25"/>
      <c r="E133" s="25"/>
      <c r="F133" s="53"/>
    </row>
    <row r="134" spans="1:18" s="17" customFormat="1" x14ac:dyDescent="0.2">
      <c r="A134" s="320" t="s">
        <v>22</v>
      </c>
      <c r="B134" s="321"/>
      <c r="C134" s="321"/>
      <c r="D134" s="321"/>
      <c r="E134" s="322"/>
      <c r="F134" s="329">
        <f>SUMPRODUCT(B125:B129,C125:C129)</f>
        <v>6.0000000000000005E-2</v>
      </c>
    </row>
    <row r="135" spans="1:18" s="17" customFormat="1" ht="13.5" thickBot="1" x14ac:dyDescent="0.25">
      <c r="A135" s="323"/>
      <c r="B135" s="324"/>
      <c r="C135" s="324"/>
      <c r="D135" s="324"/>
      <c r="E135" s="325"/>
      <c r="F135" s="330"/>
    </row>
    <row r="136" spans="1:18" s="17" customFormat="1" x14ac:dyDescent="0.2">
      <c r="A136" s="320" t="s">
        <v>25</v>
      </c>
      <c r="B136" s="321"/>
      <c r="C136" s="321"/>
      <c r="D136" s="321"/>
      <c r="E136" s="322"/>
      <c r="F136" s="326">
        <f>SUMPRODUCT(B125:B129,C125:C129-D130,C125:C129-D130)</f>
        <v>1.2000000000000004E-2</v>
      </c>
    </row>
    <row r="137" spans="1:18" s="17" customFormat="1" ht="13.5" thickBot="1" x14ac:dyDescent="0.25">
      <c r="A137" s="323"/>
      <c r="B137" s="324"/>
      <c r="C137" s="324"/>
      <c r="D137" s="324"/>
      <c r="E137" s="325"/>
      <c r="F137" s="327"/>
    </row>
    <row r="138" spans="1:18" s="17" customFormat="1" ht="13.5" thickBot="1" x14ac:dyDescent="0.25">
      <c r="A138" s="1"/>
      <c r="B138" s="1"/>
      <c r="C138" s="29"/>
      <c r="D138" s="29"/>
      <c r="E138" s="1"/>
      <c r="F138" s="1"/>
    </row>
    <row r="139" spans="1:18" s="17" customFormat="1" ht="12.75" customHeight="1" thickBot="1" x14ac:dyDescent="0.25">
      <c r="A139" s="317" t="s">
        <v>56</v>
      </c>
      <c r="B139" s="318"/>
      <c r="C139" s="318"/>
      <c r="D139" s="318"/>
      <c r="E139" s="319"/>
      <c r="F139" s="193">
        <f>SQRT(F136)</f>
        <v>0.10954451150103324</v>
      </c>
    </row>
    <row r="140" spans="1:18" s="17" customFormat="1" x14ac:dyDescent="0.2">
      <c r="A140" s="1"/>
      <c r="B140" s="1"/>
      <c r="C140" s="29"/>
      <c r="D140" s="29"/>
      <c r="E140" s="1"/>
      <c r="F140" s="1"/>
    </row>
    <row r="141" spans="1:18" s="17" customFormat="1" x14ac:dyDescent="0.2">
      <c r="A141" s="1"/>
      <c r="B141" s="1"/>
      <c r="C141" s="29"/>
      <c r="D141" s="29"/>
      <c r="E141" s="1"/>
      <c r="F141" s="1"/>
    </row>
    <row r="142" spans="1:18" s="17" customFormat="1" ht="12.75" customHeight="1" x14ac:dyDescent="0.2">
      <c r="A142" s="302" t="s">
        <v>57</v>
      </c>
      <c r="B142" s="302"/>
      <c r="C142" s="302"/>
      <c r="D142" s="302"/>
      <c r="E142" s="302"/>
      <c r="F142" s="302"/>
    </row>
    <row r="143" spans="1:18" s="17" customFormat="1" x14ac:dyDescent="0.2">
      <c r="A143" s="302"/>
      <c r="B143" s="302"/>
      <c r="C143" s="302"/>
      <c r="D143" s="302"/>
      <c r="E143" s="302"/>
      <c r="F143" s="302"/>
    </row>
    <row r="144" spans="1:18" s="17" customFormat="1" x14ac:dyDescent="0.2">
      <c r="A144" s="302"/>
      <c r="B144" s="302"/>
      <c r="C144" s="302"/>
      <c r="D144" s="302"/>
      <c r="E144" s="302"/>
      <c r="F144" s="302"/>
    </row>
    <row r="145" spans="1:6" s="17" customFormat="1" x14ac:dyDescent="0.2">
      <c r="A145" s="302"/>
      <c r="B145" s="302"/>
      <c r="C145" s="302"/>
      <c r="D145" s="302"/>
      <c r="E145" s="302"/>
      <c r="F145" s="302"/>
    </row>
    <row r="146" spans="1:6" s="17" customFormat="1" x14ac:dyDescent="0.2">
      <c r="A146" s="302"/>
      <c r="B146" s="302"/>
      <c r="C146" s="302"/>
      <c r="D146" s="302"/>
      <c r="E146" s="302"/>
      <c r="F146" s="302"/>
    </row>
    <row r="147" spans="1:6" s="17" customFormat="1" ht="13.5" thickBot="1" x14ac:dyDescent="0.25">
      <c r="A147" s="1"/>
      <c r="B147" s="1"/>
      <c r="C147" s="29"/>
      <c r="D147" s="29"/>
      <c r="E147" s="1"/>
      <c r="F147" s="1"/>
    </row>
    <row r="148" spans="1:6" s="112" customFormat="1" ht="14.25" x14ac:dyDescent="0.2">
      <c r="A148" s="188"/>
      <c r="B148" s="188"/>
      <c r="C148" s="199"/>
      <c r="D148" s="310" t="s">
        <v>62</v>
      </c>
      <c r="E148" s="310"/>
      <c r="F148" s="311"/>
    </row>
    <row r="149" spans="1:6" s="112" customFormat="1" ht="15" thickBot="1" x14ac:dyDescent="0.25">
      <c r="C149" s="200" t="s">
        <v>2</v>
      </c>
      <c r="D149" s="201" t="s">
        <v>12</v>
      </c>
      <c r="E149" s="201" t="s">
        <v>58</v>
      </c>
      <c r="F149" s="202" t="s">
        <v>59</v>
      </c>
    </row>
    <row r="150" spans="1:6" s="112" customFormat="1" ht="14.25" x14ac:dyDescent="0.2">
      <c r="C150" s="121">
        <v>1</v>
      </c>
      <c r="D150" s="194">
        <v>0.3</v>
      </c>
      <c r="E150" s="194">
        <v>0.26</v>
      </c>
      <c r="F150" s="203">
        <v>0.47</v>
      </c>
    </row>
    <row r="151" spans="1:6" s="112" customFormat="1" ht="14.25" x14ac:dyDescent="0.2">
      <c r="C151" s="121">
        <v>2</v>
      </c>
      <c r="D151" s="194">
        <v>7.0000000000000007E-2</v>
      </c>
      <c r="E151" s="194">
        <v>0.15</v>
      </c>
      <c r="F151" s="203">
        <v>-0.54</v>
      </c>
    </row>
    <row r="152" spans="1:6" s="112" customFormat="1" ht="14.25" x14ac:dyDescent="0.2">
      <c r="C152" s="121">
        <v>3</v>
      </c>
      <c r="D152" s="194">
        <v>0.18</v>
      </c>
      <c r="E152" s="194">
        <v>-0.14000000000000001</v>
      </c>
      <c r="F152" s="203">
        <v>0.15</v>
      </c>
    </row>
    <row r="153" spans="1:6" s="112" customFormat="1" ht="14.25" x14ac:dyDescent="0.2">
      <c r="C153" s="121">
        <v>4</v>
      </c>
      <c r="D153" s="194">
        <v>-0.22</v>
      </c>
      <c r="E153" s="194">
        <v>-0.15</v>
      </c>
      <c r="F153" s="203">
        <v>7.0000000000000007E-2</v>
      </c>
    </row>
    <row r="154" spans="1:6" s="112" customFormat="1" ht="14.25" x14ac:dyDescent="0.2">
      <c r="C154" s="121">
        <v>5</v>
      </c>
      <c r="D154" s="194">
        <v>-0.14000000000000001</v>
      </c>
      <c r="E154" s="194">
        <v>0.02</v>
      </c>
      <c r="F154" s="203">
        <v>-0.28000000000000003</v>
      </c>
    </row>
    <row r="155" spans="1:6" s="112" customFormat="1" ht="14.25" x14ac:dyDescent="0.2">
      <c r="C155" s="121">
        <v>6</v>
      </c>
      <c r="D155" s="194">
        <v>0.1</v>
      </c>
      <c r="E155" s="194">
        <v>-0.18</v>
      </c>
      <c r="F155" s="203">
        <v>0.4</v>
      </c>
    </row>
    <row r="156" spans="1:6" s="112" customFormat="1" ht="14.25" x14ac:dyDescent="0.2">
      <c r="C156" s="121">
        <v>7</v>
      </c>
      <c r="D156" s="194">
        <v>0.26</v>
      </c>
      <c r="E156" s="194">
        <v>0.42</v>
      </c>
      <c r="F156" s="203">
        <v>0.17</v>
      </c>
    </row>
    <row r="157" spans="1:6" s="112" customFormat="1" ht="14.25" x14ac:dyDescent="0.2">
      <c r="C157" s="121">
        <v>8</v>
      </c>
      <c r="D157" s="194">
        <v>-0.1</v>
      </c>
      <c r="E157" s="194">
        <v>0.3</v>
      </c>
      <c r="F157" s="203">
        <v>-0.23</v>
      </c>
    </row>
    <row r="158" spans="1:6" s="112" customFormat="1" ht="14.25" x14ac:dyDescent="0.2">
      <c r="C158" s="121">
        <v>9</v>
      </c>
      <c r="D158" s="194">
        <v>-0.03</v>
      </c>
      <c r="E158" s="194">
        <v>-0.32</v>
      </c>
      <c r="F158" s="203">
        <v>-0.04</v>
      </c>
    </row>
    <row r="159" spans="1:6" s="112" customFormat="1" ht="15" thickBot="1" x14ac:dyDescent="0.25">
      <c r="C159" s="121">
        <v>10</v>
      </c>
      <c r="D159" s="194">
        <v>0.38</v>
      </c>
      <c r="E159" s="194">
        <v>0.28000000000000003</v>
      </c>
      <c r="F159" s="203">
        <v>0.75</v>
      </c>
    </row>
    <row r="160" spans="1:6" s="112" customFormat="1" ht="14.25" x14ac:dyDescent="0.2">
      <c r="A160" s="118"/>
      <c r="B160" s="127"/>
      <c r="C160" s="125" t="s">
        <v>60</v>
      </c>
      <c r="D160" s="128">
        <f>AVERAGE(D150:D159)</f>
        <v>0.08</v>
      </c>
      <c r="E160" s="128">
        <f>AVERAGE(E150:E159)</f>
        <v>6.3999999999999987E-2</v>
      </c>
      <c r="F160" s="204">
        <f>AVERAGE(F150:F159)</f>
        <v>9.1999999999999998E-2</v>
      </c>
    </row>
    <row r="161" spans="1:7" s="112" customFormat="1" ht="15" thickBot="1" x14ac:dyDescent="0.25">
      <c r="A161" s="116"/>
      <c r="B161" s="195"/>
      <c r="C161" s="126" t="s">
        <v>61</v>
      </c>
      <c r="D161" s="196">
        <f>STDEV(D150:D159)</f>
        <v>0.20116328359486149</v>
      </c>
      <c r="E161" s="196">
        <f>STDEV(E150:E159)</f>
        <v>0.25193473581686016</v>
      </c>
      <c r="F161" s="197">
        <f>STDEV(F150:F159)</f>
        <v>0.38579787454054226</v>
      </c>
    </row>
    <row r="162" spans="1:7" s="112" customFormat="1" ht="14.25" x14ac:dyDescent="0.2">
      <c r="A162" s="54"/>
      <c r="B162" s="123"/>
      <c r="C162" s="110"/>
      <c r="D162" s="124"/>
      <c r="E162" s="124"/>
      <c r="F162" s="124"/>
      <c r="G162" s="124"/>
    </row>
    <row r="163" spans="1:7" s="112" customFormat="1" ht="14.25" x14ac:dyDescent="0.2">
      <c r="A163" s="188"/>
      <c r="B163" s="188"/>
      <c r="C163" s="188"/>
      <c r="D163" s="188"/>
      <c r="E163" s="188"/>
      <c r="F163" s="188"/>
      <c r="G163" s="111"/>
    </row>
    <row r="164" spans="1:7" s="112" customFormat="1" ht="14.25" customHeight="1" x14ac:dyDescent="0.2">
      <c r="A164" s="315" t="s">
        <v>95</v>
      </c>
      <c r="B164" s="315"/>
      <c r="C164" s="315"/>
      <c r="D164" s="315"/>
      <c r="E164" s="315"/>
      <c r="F164" s="315"/>
      <c r="G164" s="111"/>
    </row>
    <row r="165" spans="1:7" s="112" customFormat="1" ht="14.25" x14ac:dyDescent="0.2">
      <c r="A165" s="315"/>
      <c r="B165" s="315"/>
      <c r="C165" s="315"/>
      <c r="D165" s="315"/>
      <c r="E165" s="315"/>
      <c r="F165" s="315"/>
      <c r="G165" s="111"/>
    </row>
    <row r="166" spans="1:7" s="112" customFormat="1" ht="14.25" x14ac:dyDescent="0.2">
      <c r="A166" s="315"/>
      <c r="B166" s="315"/>
      <c r="C166" s="315"/>
      <c r="D166" s="315"/>
      <c r="E166" s="315"/>
      <c r="F166" s="315"/>
      <c r="G166" s="111"/>
    </row>
    <row r="167" spans="1:7" s="112" customFormat="1" ht="14.25" x14ac:dyDescent="0.2">
      <c r="A167" s="315"/>
      <c r="B167" s="315"/>
      <c r="C167" s="315"/>
      <c r="D167" s="315"/>
      <c r="E167" s="315"/>
      <c r="F167" s="315"/>
      <c r="G167" s="111"/>
    </row>
    <row r="168" spans="1:7" s="112" customFormat="1" ht="14.25" x14ac:dyDescent="0.2">
      <c r="A168" s="315"/>
      <c r="B168" s="315"/>
      <c r="C168" s="315"/>
      <c r="D168" s="315"/>
      <c r="E168" s="315"/>
      <c r="F168" s="315"/>
      <c r="G168" s="111"/>
    </row>
    <row r="169" spans="1:7" s="112" customFormat="1" ht="14.25" x14ac:dyDescent="0.2">
      <c r="A169" s="315"/>
      <c r="B169" s="315"/>
      <c r="C169" s="315"/>
      <c r="D169" s="315"/>
      <c r="E169" s="315"/>
      <c r="F169" s="315"/>
      <c r="G169" s="111"/>
    </row>
    <row r="170" spans="1:7" s="112" customFormat="1" ht="14.25" x14ac:dyDescent="0.2">
      <c r="A170" s="315"/>
      <c r="B170" s="315"/>
      <c r="C170" s="315"/>
      <c r="D170" s="315"/>
      <c r="E170" s="315"/>
      <c r="F170" s="315"/>
      <c r="G170" s="111"/>
    </row>
    <row r="171" spans="1:7" s="112" customFormat="1" ht="14.25" x14ac:dyDescent="0.2">
      <c r="A171" s="189"/>
      <c r="B171" s="189"/>
      <c r="C171" s="189"/>
      <c r="D171" s="189"/>
      <c r="E171" s="189"/>
      <c r="F171" s="189"/>
      <c r="G171" s="111"/>
    </row>
    <row r="172" spans="1:7" s="112" customFormat="1" ht="14.25" x14ac:dyDescent="0.2">
      <c r="A172" s="207"/>
      <c r="B172" s="210" t="s">
        <v>58</v>
      </c>
      <c r="C172" s="210" t="s">
        <v>59</v>
      </c>
      <c r="D172" s="189"/>
      <c r="E172" s="189"/>
      <c r="F172" s="189"/>
      <c r="G172" s="111"/>
    </row>
    <row r="173" spans="1:7" s="112" customFormat="1" ht="14.25" x14ac:dyDescent="0.2">
      <c r="A173" s="211" t="s">
        <v>63</v>
      </c>
      <c r="B173" s="208">
        <v>0.75</v>
      </c>
      <c r="C173" s="208">
        <f>1-B173</f>
        <v>0.25</v>
      </c>
      <c r="D173" s="189"/>
      <c r="E173" s="189"/>
      <c r="F173" s="189"/>
      <c r="G173" s="111"/>
    </row>
    <row r="174" spans="1:7" s="112" customFormat="1" ht="15" thickBot="1" x14ac:dyDescent="0.25">
      <c r="A174" s="189"/>
      <c r="B174" s="189"/>
      <c r="C174" s="189"/>
      <c r="D174" s="189"/>
      <c r="E174" s="189"/>
      <c r="F174" s="189"/>
      <c r="G174" s="111"/>
    </row>
    <row r="175" spans="1:7" s="112" customFormat="1" ht="14.25" x14ac:dyDescent="0.2">
      <c r="A175" s="188"/>
      <c r="B175" s="188"/>
      <c r="C175" s="199"/>
      <c r="D175" s="310" t="s">
        <v>62</v>
      </c>
      <c r="E175" s="310"/>
      <c r="F175" s="311"/>
      <c r="G175" s="111"/>
    </row>
    <row r="176" spans="1:7" s="112" customFormat="1" ht="15" thickBot="1" x14ac:dyDescent="0.25">
      <c r="C176" s="200" t="s">
        <v>2</v>
      </c>
      <c r="D176" s="201" t="s">
        <v>58</v>
      </c>
      <c r="E176" s="201" t="s">
        <v>59</v>
      </c>
      <c r="F176" s="202" t="s">
        <v>33</v>
      </c>
      <c r="G176" s="111"/>
    </row>
    <row r="177" spans="1:7" s="112" customFormat="1" ht="14.25" x14ac:dyDescent="0.2">
      <c r="C177" s="205"/>
      <c r="D177" s="198"/>
      <c r="E177" s="198"/>
      <c r="F177" s="206"/>
      <c r="G177" s="111"/>
    </row>
    <row r="178" spans="1:7" s="112" customFormat="1" ht="14.25" x14ac:dyDescent="0.2">
      <c r="C178" s="121">
        <f>C150</f>
        <v>1</v>
      </c>
      <c r="D178" s="194">
        <f>E150</f>
        <v>0.26</v>
      </c>
      <c r="E178" s="194">
        <f>F150</f>
        <v>0.47</v>
      </c>
      <c r="F178" s="209">
        <f>($B$173*D178)+($C$173*E178)</f>
        <v>0.3125</v>
      </c>
      <c r="G178" s="111"/>
    </row>
    <row r="179" spans="1:7" s="112" customFormat="1" ht="14.25" x14ac:dyDescent="0.2">
      <c r="C179" s="121">
        <f t="shared" ref="C179:C187" si="7">C151</f>
        <v>2</v>
      </c>
      <c r="D179" s="194">
        <f t="shared" ref="D179:D187" si="8">E151</f>
        <v>0.15</v>
      </c>
      <c r="E179" s="194">
        <f t="shared" ref="E179" si="9">F151</f>
        <v>-0.54</v>
      </c>
      <c r="F179" s="209">
        <f t="shared" ref="F179:F187" si="10">($B$173*D179)+($C$173*E179)</f>
        <v>-2.250000000000002E-2</v>
      </c>
      <c r="G179" s="111"/>
    </row>
    <row r="180" spans="1:7" s="112" customFormat="1" ht="14.25" x14ac:dyDescent="0.2">
      <c r="C180" s="121">
        <f t="shared" si="7"/>
        <v>3</v>
      </c>
      <c r="D180" s="194">
        <f t="shared" si="8"/>
        <v>-0.14000000000000001</v>
      </c>
      <c r="E180" s="194">
        <f t="shared" ref="E180" si="11">F152</f>
        <v>0.15</v>
      </c>
      <c r="F180" s="209">
        <f t="shared" si="10"/>
        <v>-6.7500000000000004E-2</v>
      </c>
      <c r="G180" s="111"/>
    </row>
    <row r="181" spans="1:7" s="112" customFormat="1" ht="14.25" x14ac:dyDescent="0.2">
      <c r="C181" s="121">
        <f t="shared" si="7"/>
        <v>4</v>
      </c>
      <c r="D181" s="194">
        <f t="shared" si="8"/>
        <v>-0.15</v>
      </c>
      <c r="E181" s="194">
        <f t="shared" ref="E181" si="12">F153</f>
        <v>7.0000000000000007E-2</v>
      </c>
      <c r="F181" s="209">
        <f t="shared" si="10"/>
        <v>-9.4999999999999987E-2</v>
      </c>
      <c r="G181" s="111"/>
    </row>
    <row r="182" spans="1:7" s="112" customFormat="1" ht="14.25" x14ac:dyDescent="0.2">
      <c r="C182" s="121">
        <f t="shared" si="7"/>
        <v>5</v>
      </c>
      <c r="D182" s="194">
        <f t="shared" si="8"/>
        <v>0.02</v>
      </c>
      <c r="E182" s="194">
        <f t="shared" ref="E182" si="13">F154</f>
        <v>-0.28000000000000003</v>
      </c>
      <c r="F182" s="209">
        <f t="shared" si="10"/>
        <v>-5.5000000000000007E-2</v>
      </c>
      <c r="G182" s="111"/>
    </row>
    <row r="183" spans="1:7" s="112" customFormat="1" ht="14.25" x14ac:dyDescent="0.2">
      <c r="C183" s="121">
        <f t="shared" si="7"/>
        <v>6</v>
      </c>
      <c r="D183" s="194">
        <f t="shared" si="8"/>
        <v>-0.18</v>
      </c>
      <c r="E183" s="194">
        <f t="shared" ref="E183" si="14">F155</f>
        <v>0.4</v>
      </c>
      <c r="F183" s="209">
        <f t="shared" si="10"/>
        <v>-3.5000000000000003E-2</v>
      </c>
      <c r="G183" s="111"/>
    </row>
    <row r="184" spans="1:7" s="112" customFormat="1" ht="14.25" x14ac:dyDescent="0.2">
      <c r="C184" s="121">
        <f t="shared" si="7"/>
        <v>7</v>
      </c>
      <c r="D184" s="194">
        <f t="shared" si="8"/>
        <v>0.42</v>
      </c>
      <c r="E184" s="194">
        <f t="shared" ref="E184" si="15">F156</f>
        <v>0.17</v>
      </c>
      <c r="F184" s="209">
        <f t="shared" si="10"/>
        <v>0.35749999999999998</v>
      </c>
      <c r="G184" s="111"/>
    </row>
    <row r="185" spans="1:7" s="112" customFormat="1" ht="14.25" x14ac:dyDescent="0.2">
      <c r="C185" s="121">
        <f t="shared" si="7"/>
        <v>8</v>
      </c>
      <c r="D185" s="194">
        <f t="shared" si="8"/>
        <v>0.3</v>
      </c>
      <c r="E185" s="194">
        <f t="shared" ref="E185" si="16">F157</f>
        <v>-0.23</v>
      </c>
      <c r="F185" s="209">
        <f t="shared" si="10"/>
        <v>0.16749999999999998</v>
      </c>
      <c r="G185" s="111"/>
    </row>
    <row r="186" spans="1:7" s="112" customFormat="1" ht="14.25" x14ac:dyDescent="0.2">
      <c r="C186" s="121">
        <f t="shared" si="7"/>
        <v>9</v>
      </c>
      <c r="D186" s="194">
        <f t="shared" si="8"/>
        <v>-0.32</v>
      </c>
      <c r="E186" s="194">
        <f t="shared" ref="E186" si="17">F158</f>
        <v>-0.04</v>
      </c>
      <c r="F186" s="209">
        <f t="shared" si="10"/>
        <v>-0.25</v>
      </c>
      <c r="G186" s="111"/>
    </row>
    <row r="187" spans="1:7" s="112" customFormat="1" ht="15" thickBot="1" x14ac:dyDescent="0.25">
      <c r="C187" s="121">
        <f t="shared" si="7"/>
        <v>10</v>
      </c>
      <c r="D187" s="194">
        <f t="shared" si="8"/>
        <v>0.28000000000000003</v>
      </c>
      <c r="E187" s="194">
        <f t="shared" ref="E187" si="18">F159</f>
        <v>0.75</v>
      </c>
      <c r="F187" s="209">
        <f t="shared" si="10"/>
        <v>0.39750000000000002</v>
      </c>
      <c r="G187" s="111"/>
    </row>
    <row r="188" spans="1:7" s="112" customFormat="1" ht="14.25" x14ac:dyDescent="0.2">
      <c r="A188" s="118"/>
      <c r="B188" s="127"/>
      <c r="C188" s="125" t="s">
        <v>60</v>
      </c>
      <c r="D188" s="128">
        <f>AVERAGE(D178:D187)</f>
        <v>6.3999999999999987E-2</v>
      </c>
      <c r="E188" s="128">
        <f>AVERAGE(E178:E187)</f>
        <v>9.1999999999999998E-2</v>
      </c>
      <c r="F188" s="204">
        <f>AVERAGE(F178:F187)</f>
        <v>7.0999999999999994E-2</v>
      </c>
      <c r="G188" s="111" t="s">
        <v>96</v>
      </c>
    </row>
    <row r="189" spans="1:7" s="112" customFormat="1" ht="16.5" thickBot="1" x14ac:dyDescent="0.25">
      <c r="A189" s="116"/>
      <c r="B189" s="195"/>
      <c r="C189" s="126" t="s">
        <v>61</v>
      </c>
      <c r="D189" s="196">
        <f>STDEV(D178:D187)</f>
        <v>0.25193473581686016</v>
      </c>
      <c r="E189" s="196">
        <f>STDEV(E178:E187)</f>
        <v>0.38579787454054226</v>
      </c>
      <c r="F189" s="236">
        <f>STDEV(F178:F187)</f>
        <v>0.22159836040307998</v>
      </c>
      <c r="G189" s="111" t="s">
        <v>97</v>
      </c>
    </row>
    <row r="190" spans="1:7" s="112" customFormat="1" ht="14.25" x14ac:dyDescent="0.2">
      <c r="A190" s="188"/>
      <c r="B190" s="188"/>
      <c r="C190" s="188"/>
      <c r="D190" s="188"/>
      <c r="E190" s="188"/>
      <c r="F190" s="188"/>
      <c r="G190" s="111"/>
    </row>
    <row r="191" spans="1:7" s="112" customFormat="1" ht="14.25" x14ac:dyDescent="0.2">
      <c r="A191" s="188"/>
      <c r="B191" s="188"/>
      <c r="C191" s="188"/>
      <c r="D191" s="188"/>
      <c r="E191" s="188"/>
      <c r="F191" s="188"/>
      <c r="G191" s="111"/>
    </row>
    <row r="192" spans="1:7" s="112" customFormat="1" ht="14.25" customHeight="1" x14ac:dyDescent="0.2">
      <c r="A192" s="302" t="s">
        <v>67</v>
      </c>
      <c r="B192" s="302"/>
      <c r="C192" s="302"/>
      <c r="D192" s="302"/>
      <c r="E192" s="302"/>
      <c r="F192" s="302"/>
      <c r="G192" s="111"/>
    </row>
    <row r="193" spans="1:7" s="112" customFormat="1" ht="14.25" x14ac:dyDescent="0.2">
      <c r="A193" s="302"/>
      <c r="B193" s="302"/>
      <c r="C193" s="302"/>
      <c r="D193" s="302"/>
      <c r="E193" s="302"/>
      <c r="F193" s="302"/>
      <c r="G193" s="111"/>
    </row>
    <row r="194" spans="1:7" s="112" customFormat="1" ht="14.25" x14ac:dyDescent="0.2">
      <c r="A194" s="302"/>
      <c r="B194" s="302"/>
      <c r="C194" s="302"/>
      <c r="D194" s="302"/>
      <c r="E194" s="302"/>
      <c r="F194" s="302"/>
      <c r="G194" s="111"/>
    </row>
    <row r="195" spans="1:7" s="112" customFormat="1" ht="14.25" x14ac:dyDescent="0.2">
      <c r="A195" s="188"/>
      <c r="B195" s="188"/>
      <c r="C195" s="188"/>
      <c r="D195" s="188"/>
      <c r="E195" s="188"/>
      <c r="F195" s="188"/>
      <c r="G195" s="111"/>
    </row>
    <row r="196" spans="1:7" s="112" customFormat="1" ht="14.25" x14ac:dyDescent="0.2">
      <c r="A196" s="212" t="s">
        <v>65</v>
      </c>
      <c r="B196" s="188"/>
      <c r="C196" s="188"/>
      <c r="D196" s="188"/>
      <c r="E196" s="188"/>
      <c r="F196" s="188"/>
      <c r="G196" s="111"/>
    </row>
    <row r="197" spans="1:7" s="112" customFormat="1" ht="15" thickBot="1" x14ac:dyDescent="0.25">
      <c r="A197" s="188"/>
      <c r="B197" s="188"/>
      <c r="C197" s="188"/>
      <c r="D197" s="188"/>
      <c r="E197" s="188"/>
      <c r="F197" s="188"/>
      <c r="G197" s="111"/>
    </row>
    <row r="198" spans="1:7" s="112" customFormat="1" ht="15" thickBot="1" x14ac:dyDescent="0.25">
      <c r="A198" s="312" t="s">
        <v>64</v>
      </c>
      <c r="B198" s="313"/>
      <c r="C198" s="313"/>
      <c r="D198" s="313"/>
      <c r="E198" s="313"/>
      <c r="F198" s="314"/>
      <c r="G198" s="111"/>
    </row>
    <row r="199" spans="1:7" s="112" customFormat="1" ht="14.25" x14ac:dyDescent="0.2">
      <c r="A199" s="115"/>
      <c r="B199" s="113"/>
      <c r="C199" s="113"/>
      <c r="D199" s="113"/>
      <c r="E199" s="113"/>
      <c r="F199" s="114"/>
      <c r="G199" s="111"/>
    </row>
    <row r="200" spans="1:7" s="112" customFormat="1" ht="14.25" x14ac:dyDescent="0.2">
      <c r="A200" s="115"/>
      <c r="B200" s="113"/>
      <c r="C200" s="113"/>
      <c r="D200" s="113"/>
      <c r="E200" s="113"/>
      <c r="F200" s="114"/>
      <c r="G200" s="111"/>
    </row>
    <row r="201" spans="1:7" s="112" customFormat="1" ht="14.25" x14ac:dyDescent="0.2">
      <c r="A201" s="115"/>
      <c r="B201" s="113"/>
      <c r="C201" s="113"/>
      <c r="D201" s="113"/>
      <c r="E201" s="113"/>
      <c r="F201" s="114"/>
      <c r="G201" s="111"/>
    </row>
    <row r="202" spans="1:7" s="112" customFormat="1" ht="14.25" x14ac:dyDescent="0.2">
      <c r="A202" s="115"/>
      <c r="B202" s="113"/>
      <c r="C202" s="113"/>
      <c r="D202" s="113"/>
      <c r="E202" s="113"/>
      <c r="F202" s="114"/>
      <c r="G202" s="111"/>
    </row>
    <row r="203" spans="1:7" s="112" customFormat="1" ht="14.25" x14ac:dyDescent="0.2">
      <c r="A203" s="115"/>
      <c r="B203" s="113"/>
      <c r="C203" s="113"/>
      <c r="D203" s="113"/>
      <c r="E203" s="113"/>
      <c r="F203" s="114"/>
      <c r="G203" s="111"/>
    </row>
    <row r="204" spans="1:7" s="112" customFormat="1" ht="14.25" x14ac:dyDescent="0.2">
      <c r="A204" s="115"/>
      <c r="B204" s="113"/>
      <c r="C204" s="113"/>
      <c r="D204" s="113"/>
      <c r="E204" s="113"/>
      <c r="F204" s="114"/>
      <c r="G204" s="111"/>
    </row>
    <row r="205" spans="1:7" s="112" customFormat="1" ht="14.25" x14ac:dyDescent="0.2">
      <c r="A205" s="115"/>
      <c r="B205" s="113"/>
      <c r="C205" s="113"/>
      <c r="D205" s="113"/>
      <c r="E205" s="113"/>
      <c r="F205" s="114"/>
      <c r="G205" s="111"/>
    </row>
    <row r="206" spans="1:7" s="112" customFormat="1" ht="14.25" x14ac:dyDescent="0.2">
      <c r="A206" s="115"/>
      <c r="B206" s="113"/>
      <c r="C206" s="113"/>
      <c r="D206" s="113"/>
      <c r="E206" s="113"/>
      <c r="F206" s="114"/>
      <c r="G206" s="111"/>
    </row>
    <row r="207" spans="1:7" s="112" customFormat="1" ht="14.25" x14ac:dyDescent="0.2">
      <c r="A207" s="115"/>
      <c r="B207" s="113"/>
      <c r="C207" s="113"/>
      <c r="D207" s="113"/>
      <c r="E207" s="113"/>
      <c r="F207" s="114"/>
      <c r="G207" s="111"/>
    </row>
    <row r="208" spans="1:7" s="112" customFormat="1" ht="14.25" x14ac:dyDescent="0.2">
      <c r="A208" s="115"/>
      <c r="B208" s="113"/>
      <c r="C208" s="113"/>
      <c r="D208" s="113"/>
      <c r="E208" s="113"/>
      <c r="F208" s="114"/>
      <c r="G208" s="111"/>
    </row>
    <row r="209" spans="1:11" s="112" customFormat="1" ht="14.25" x14ac:dyDescent="0.2">
      <c r="A209" s="115"/>
      <c r="B209" s="113"/>
      <c r="C209" s="113"/>
      <c r="D209" s="113"/>
      <c r="E209" s="113"/>
      <c r="F209" s="114"/>
      <c r="G209" s="111"/>
    </row>
    <row r="210" spans="1:11" s="112" customFormat="1" ht="14.25" x14ac:dyDescent="0.2">
      <c r="A210" s="115"/>
      <c r="B210" s="113"/>
      <c r="C210" s="113"/>
      <c r="D210" s="113"/>
      <c r="E210" s="113"/>
      <c r="F210" s="114"/>
      <c r="G210" s="111"/>
    </row>
    <row r="211" spans="1:11" s="112" customFormat="1" ht="14.25" x14ac:dyDescent="0.2">
      <c r="A211" s="115"/>
      <c r="B211" s="113"/>
      <c r="C211" s="113"/>
      <c r="D211" s="113"/>
      <c r="E211" s="113"/>
      <c r="F211" s="114"/>
      <c r="G211" s="111"/>
    </row>
    <row r="212" spans="1:11" s="112" customFormat="1" ht="14.25" x14ac:dyDescent="0.2">
      <c r="A212" s="115"/>
      <c r="B212" s="113"/>
      <c r="C212" s="113"/>
      <c r="D212" s="113"/>
      <c r="E212" s="113"/>
      <c r="F212" s="114"/>
      <c r="G212" s="111"/>
    </row>
    <row r="213" spans="1:11" s="112" customFormat="1" ht="14.25" x14ac:dyDescent="0.2">
      <c r="A213" s="115"/>
      <c r="B213" s="113"/>
      <c r="C213" s="113"/>
      <c r="D213" s="113"/>
      <c r="E213" s="113"/>
      <c r="F213" s="114"/>
      <c r="G213" s="111"/>
    </row>
    <row r="214" spans="1:11" s="112" customFormat="1" ht="14.25" x14ac:dyDescent="0.2">
      <c r="A214" s="115"/>
      <c r="B214" s="113"/>
      <c r="C214" s="113"/>
      <c r="D214" s="113"/>
      <c r="E214" s="113"/>
      <c r="F214" s="114"/>
      <c r="G214" s="111"/>
    </row>
    <row r="215" spans="1:11" s="112" customFormat="1" ht="14.25" x14ac:dyDescent="0.2">
      <c r="A215" s="115"/>
      <c r="B215" s="113"/>
      <c r="C215" s="113"/>
      <c r="D215" s="113"/>
      <c r="E215" s="113"/>
      <c r="F215" s="114"/>
      <c r="G215" s="111"/>
    </row>
    <row r="216" spans="1:11" s="112" customFormat="1" ht="14.25" x14ac:dyDescent="0.2">
      <c r="A216" s="115"/>
      <c r="B216" s="113"/>
      <c r="C216" s="113"/>
      <c r="D216" s="113"/>
      <c r="E216" s="113"/>
      <c r="F216" s="114"/>
      <c r="G216" s="111"/>
    </row>
    <row r="217" spans="1:11" s="112" customFormat="1" ht="14.25" x14ac:dyDescent="0.2">
      <c r="A217" s="115"/>
      <c r="B217" s="113"/>
      <c r="C217" s="113"/>
      <c r="D217" s="113"/>
      <c r="E217" s="113"/>
      <c r="F217" s="114"/>
      <c r="G217" s="111"/>
    </row>
    <row r="218" spans="1:11" s="112" customFormat="1" ht="14.25" x14ac:dyDescent="0.2">
      <c r="A218" s="115"/>
      <c r="B218" s="113"/>
      <c r="C218" s="113"/>
      <c r="D218" s="113"/>
      <c r="E218" s="113"/>
      <c r="F218" s="114"/>
      <c r="G218" s="111"/>
      <c r="J218" s="149"/>
      <c r="K218" s="149"/>
    </row>
    <row r="219" spans="1:11" s="112" customFormat="1" ht="14.25" x14ac:dyDescent="0.2">
      <c r="A219" s="115"/>
      <c r="B219" s="113"/>
      <c r="C219" s="113"/>
      <c r="D219" s="113"/>
      <c r="E219" s="113"/>
      <c r="F219" s="114"/>
      <c r="G219" s="111"/>
      <c r="J219" s="149"/>
      <c r="K219" s="149"/>
    </row>
    <row r="220" spans="1:11" s="112" customFormat="1" ht="15" thickBot="1" x14ac:dyDescent="0.25">
      <c r="A220" s="116"/>
      <c r="B220" s="117"/>
      <c r="C220" s="117"/>
      <c r="D220" s="117"/>
      <c r="E220" s="117"/>
      <c r="F220" s="213"/>
      <c r="G220" s="111"/>
      <c r="J220" s="149"/>
      <c r="K220" s="149"/>
    </row>
    <row r="223" spans="1:11" s="17" customFormat="1" x14ac:dyDescent="0.2">
      <c r="A223" s="297" t="s">
        <v>34</v>
      </c>
      <c r="B223" s="297"/>
      <c r="C223" s="297"/>
      <c r="D223" s="297"/>
      <c r="E223" s="297"/>
      <c r="F223" s="297"/>
      <c r="G223" s="1"/>
    </row>
    <row r="224" spans="1:11" s="17" customFormat="1" ht="16.5" customHeight="1" thickBot="1" x14ac:dyDescent="0.25">
      <c r="A224" s="129"/>
      <c r="B224" s="129"/>
      <c r="C224" s="129"/>
      <c r="D224" s="129"/>
      <c r="E224" s="129"/>
      <c r="F224" s="129"/>
      <c r="G224" s="1"/>
    </row>
    <row r="225" spans="1:7" s="17" customFormat="1" x14ac:dyDescent="0.2">
      <c r="A225" s="134" t="s">
        <v>66</v>
      </c>
      <c r="B225" s="125"/>
      <c r="C225" s="125"/>
      <c r="D225" s="125"/>
      <c r="E225" s="130"/>
      <c r="F225" s="122"/>
      <c r="G225" s="1"/>
    </row>
    <row r="226" spans="1:7" s="17" customFormat="1" ht="15" thickBot="1" x14ac:dyDescent="0.25">
      <c r="A226" s="131" t="s">
        <v>35</v>
      </c>
      <c r="B226" s="214">
        <f>CORREL(D178:D187,E178:E187)</f>
        <v>0.11251047807145351</v>
      </c>
      <c r="C226" s="132"/>
      <c r="D226" s="126"/>
      <c r="E226" s="133"/>
      <c r="F226" s="111" t="s">
        <v>98</v>
      </c>
      <c r="G226" s="1"/>
    </row>
    <row r="227" spans="1:7" s="17" customFormat="1" x14ac:dyDescent="0.2">
      <c r="A227" s="122"/>
      <c r="B227" s="122"/>
      <c r="C227" s="122"/>
      <c r="D227" s="122"/>
      <c r="E227" s="122"/>
      <c r="F227" s="122"/>
      <c r="G227" s="1"/>
    </row>
    <row r="228" spans="1:7" s="17" customFormat="1" x14ac:dyDescent="0.2">
      <c r="A228" s="122"/>
      <c r="B228" s="122"/>
      <c r="C228" s="122"/>
      <c r="D228" s="122"/>
      <c r="E228" s="122"/>
      <c r="F228" s="122"/>
      <c r="G228" s="1"/>
    </row>
    <row r="229" spans="1:7" s="17" customFormat="1" ht="12.75" customHeight="1" x14ac:dyDescent="0.2">
      <c r="A229" s="302" t="s">
        <v>68</v>
      </c>
      <c r="B229" s="302"/>
      <c r="C229" s="302"/>
      <c r="D229" s="302"/>
      <c r="E229" s="302"/>
      <c r="F229" s="302"/>
      <c r="G229" s="1"/>
    </row>
    <row r="230" spans="1:7" s="17" customFormat="1" x14ac:dyDescent="0.2">
      <c r="A230" s="302"/>
      <c r="B230" s="302"/>
      <c r="C230" s="302"/>
      <c r="D230" s="302"/>
      <c r="E230" s="302"/>
      <c r="F230" s="302"/>
      <c r="G230" s="1"/>
    </row>
    <row r="231" spans="1:7" s="17" customFormat="1" x14ac:dyDescent="0.2">
      <c r="A231" s="160"/>
      <c r="B231" s="160"/>
      <c r="C231" s="160"/>
      <c r="D231" s="160"/>
      <c r="E231" s="160"/>
      <c r="F231" s="160"/>
      <c r="G231" s="1"/>
    </row>
    <row r="232" spans="1:7" s="17" customFormat="1" ht="13.5" thickBot="1" x14ac:dyDescent="0.25">
      <c r="A232" s="122"/>
      <c r="B232" s="122"/>
      <c r="C232" s="122"/>
      <c r="D232" s="122"/>
      <c r="E232" s="122"/>
      <c r="F232" s="122"/>
      <c r="G232" s="1"/>
    </row>
    <row r="233" spans="1:7" s="17" customFormat="1" x14ac:dyDescent="0.2">
      <c r="A233" s="140"/>
      <c r="B233" s="125"/>
      <c r="C233" s="125"/>
      <c r="D233" s="125"/>
      <c r="E233" s="125"/>
      <c r="F233" s="130"/>
      <c r="G233" s="1"/>
    </row>
    <row r="234" spans="1:7" s="17" customFormat="1" x14ac:dyDescent="0.2">
      <c r="A234" s="141"/>
      <c r="B234" s="120"/>
      <c r="C234" s="120"/>
      <c r="D234" s="120"/>
      <c r="E234" s="120"/>
      <c r="F234" s="142"/>
      <c r="G234" s="1"/>
    </row>
    <row r="235" spans="1:7" s="17" customFormat="1" x14ac:dyDescent="0.2">
      <c r="A235" s="141"/>
      <c r="B235" s="120"/>
      <c r="C235" s="120"/>
      <c r="D235" s="120"/>
      <c r="E235" s="120"/>
      <c r="F235" s="142"/>
      <c r="G235" s="1"/>
    </row>
    <row r="236" spans="1:7" s="17" customFormat="1" x14ac:dyDescent="0.2">
      <c r="A236" s="141"/>
      <c r="B236" s="120"/>
      <c r="C236" s="120"/>
      <c r="D236" s="120"/>
      <c r="E236" s="120"/>
      <c r="F236" s="142"/>
      <c r="G236" s="1"/>
    </row>
    <row r="237" spans="1:7" s="17" customFormat="1" x14ac:dyDescent="0.2">
      <c r="A237" s="141"/>
      <c r="B237" s="120"/>
      <c r="C237" s="120"/>
      <c r="D237" s="120"/>
      <c r="E237" s="120"/>
      <c r="F237" s="142"/>
      <c r="G237" s="1"/>
    </row>
    <row r="238" spans="1:7" s="17" customFormat="1" x14ac:dyDescent="0.2">
      <c r="A238" s="141"/>
      <c r="B238" s="120"/>
      <c r="C238" s="120"/>
      <c r="D238" s="120"/>
      <c r="E238" s="120"/>
      <c r="F238" s="142"/>
      <c r="G238" s="1"/>
    </row>
    <row r="239" spans="1:7" s="17" customFormat="1" x14ac:dyDescent="0.2">
      <c r="A239" s="141"/>
      <c r="B239" s="120"/>
      <c r="C239" s="120"/>
      <c r="D239" s="120"/>
      <c r="E239" s="120"/>
      <c r="F239" s="142"/>
      <c r="G239" s="1"/>
    </row>
    <row r="240" spans="1:7" s="17" customFormat="1" x14ac:dyDescent="0.2">
      <c r="A240" s="141"/>
      <c r="B240" s="120"/>
      <c r="C240" s="120"/>
      <c r="D240" s="120"/>
      <c r="E240" s="120"/>
      <c r="F240" s="142"/>
      <c r="G240" s="1"/>
    </row>
    <row r="241" spans="1:9" s="17" customFormat="1" x14ac:dyDescent="0.2">
      <c r="A241" s="141"/>
      <c r="B241" s="120"/>
      <c r="C241" s="120"/>
      <c r="D241" s="120"/>
      <c r="E241" s="120"/>
      <c r="F241" s="142"/>
      <c r="G241" s="1"/>
    </row>
    <row r="242" spans="1:9" s="17" customFormat="1" x14ac:dyDescent="0.2">
      <c r="A242" s="141"/>
      <c r="B242" s="120"/>
      <c r="C242" s="120"/>
      <c r="D242" s="120"/>
      <c r="E242" s="120"/>
      <c r="F242" s="142"/>
      <c r="G242" s="1"/>
    </row>
    <row r="243" spans="1:9" s="17" customFormat="1" x14ac:dyDescent="0.2">
      <c r="A243" s="141"/>
      <c r="B243" s="120"/>
      <c r="C243" s="120"/>
      <c r="D243" s="120"/>
      <c r="E243" s="120"/>
      <c r="F243" s="142"/>
      <c r="G243" s="1"/>
    </row>
    <row r="244" spans="1:9" s="17" customFormat="1" x14ac:dyDescent="0.2">
      <c r="A244" s="141"/>
      <c r="B244" s="120"/>
      <c r="C244" s="120"/>
      <c r="D244" s="120"/>
      <c r="E244" s="120"/>
      <c r="F244" s="142"/>
      <c r="G244" s="1"/>
    </row>
    <row r="245" spans="1:9" s="17" customFormat="1" x14ac:dyDescent="0.2">
      <c r="A245" s="141"/>
      <c r="B245" s="120"/>
      <c r="C245" s="120"/>
      <c r="D245" s="120"/>
      <c r="E245" s="120"/>
      <c r="F245" s="142"/>
      <c r="G245" s="1"/>
    </row>
    <row r="246" spans="1:9" s="17" customFormat="1" x14ac:dyDescent="0.2">
      <c r="A246" s="141"/>
      <c r="B246" s="120"/>
      <c r="C246" s="120"/>
      <c r="D246" s="120"/>
      <c r="E246" s="120"/>
      <c r="F246" s="142"/>
      <c r="G246" s="1"/>
    </row>
    <row r="247" spans="1:9" s="17" customFormat="1" x14ac:dyDescent="0.2">
      <c r="A247" s="141"/>
      <c r="B247" s="120"/>
      <c r="C247" s="120"/>
      <c r="D247" s="120"/>
      <c r="E247" s="120"/>
      <c r="F247" s="142"/>
      <c r="G247" s="1"/>
    </row>
    <row r="248" spans="1:9" s="17" customFormat="1" x14ac:dyDescent="0.2">
      <c r="A248" s="141"/>
      <c r="B248" s="120"/>
      <c r="C248" s="120"/>
      <c r="D248" s="120"/>
      <c r="E248" s="120"/>
      <c r="F248" s="142"/>
      <c r="G248" s="1"/>
    </row>
    <row r="249" spans="1:9" s="17" customFormat="1" x14ac:dyDescent="0.2">
      <c r="A249" s="141"/>
      <c r="B249" s="120"/>
      <c r="C249" s="120"/>
      <c r="D249" s="120"/>
      <c r="E249" s="120"/>
      <c r="F249" s="142"/>
      <c r="G249" s="1"/>
    </row>
    <row r="250" spans="1:9" s="17" customFormat="1" x14ac:dyDescent="0.2">
      <c r="A250" s="141"/>
      <c r="B250" s="120"/>
      <c r="C250" s="120"/>
      <c r="D250" s="120"/>
      <c r="E250" s="120"/>
      <c r="F250" s="142"/>
      <c r="G250" s="1"/>
    </row>
    <row r="251" spans="1:9" s="17" customFormat="1" x14ac:dyDescent="0.2">
      <c r="A251" s="141"/>
      <c r="B251" s="120"/>
      <c r="C251" s="120"/>
      <c r="D251" s="120"/>
      <c r="E251" s="120"/>
      <c r="F251" s="142"/>
      <c r="G251" s="1"/>
    </row>
    <row r="252" spans="1:9" s="17" customFormat="1" x14ac:dyDescent="0.2">
      <c r="A252" s="141"/>
      <c r="B252" s="120"/>
      <c r="C252" s="120"/>
      <c r="D252" s="120"/>
      <c r="E252" s="120"/>
      <c r="F252" s="142"/>
      <c r="G252" s="1"/>
    </row>
    <row r="253" spans="1:9" s="17" customFormat="1" ht="13.5" thickBot="1" x14ac:dyDescent="0.25">
      <c r="A253" s="131"/>
      <c r="B253" s="126"/>
      <c r="C253" s="126"/>
      <c r="D253" s="126"/>
      <c r="E253" s="126"/>
      <c r="F253" s="133"/>
      <c r="G253" s="1"/>
    </row>
    <row r="254" spans="1:9" s="17" customFormat="1" x14ac:dyDescent="0.2">
      <c r="A254" s="122"/>
      <c r="B254" s="122"/>
      <c r="C254" s="122"/>
      <c r="D254" s="122"/>
      <c r="E254" s="122"/>
      <c r="F254" s="122"/>
      <c r="G254" s="1"/>
    </row>
    <row r="255" spans="1:9" s="17" customFormat="1" x14ac:dyDescent="0.2">
      <c r="A255" s="122"/>
      <c r="B255" s="122"/>
      <c r="C255" s="122"/>
      <c r="D255" s="122"/>
      <c r="E255" s="122"/>
      <c r="F255" s="122"/>
      <c r="G255" s="1"/>
    </row>
    <row r="256" spans="1:9" s="17" customFormat="1" ht="12.75" customHeight="1" x14ac:dyDescent="0.2">
      <c r="A256" s="346" t="s">
        <v>135</v>
      </c>
      <c r="B256" s="346"/>
      <c r="C256" s="346"/>
      <c r="D256" s="346"/>
      <c r="E256" s="346"/>
      <c r="F256" s="346"/>
      <c r="G256" s="215"/>
      <c r="H256" s="215"/>
      <c r="I256" s="215"/>
    </row>
    <row r="257" spans="1:9" s="17" customFormat="1" x14ac:dyDescent="0.2">
      <c r="A257" s="346"/>
      <c r="B257" s="346"/>
      <c r="C257" s="346"/>
      <c r="D257" s="346"/>
      <c r="E257" s="346"/>
      <c r="F257" s="346"/>
      <c r="G257" s="215"/>
      <c r="H257" s="215"/>
      <c r="I257" s="215"/>
    </row>
    <row r="258" spans="1:9" s="17" customFormat="1" x14ac:dyDescent="0.2">
      <c r="A258" s="216"/>
      <c r="B258" s="216"/>
      <c r="C258" s="216"/>
      <c r="D258" s="216"/>
      <c r="E258" s="216"/>
      <c r="F258" s="216"/>
      <c r="G258" s="215"/>
      <c r="H258" s="215"/>
      <c r="I258" s="215"/>
    </row>
    <row r="259" spans="1:9" s="17" customFormat="1" ht="12.75" customHeight="1" x14ac:dyDescent="0.2">
      <c r="A259" s="302" t="s">
        <v>136</v>
      </c>
      <c r="B259" s="302"/>
      <c r="C259" s="302"/>
      <c r="D259" s="302"/>
      <c r="E259" s="302"/>
      <c r="F259" s="302"/>
      <c r="G259" s="215"/>
      <c r="H259" s="215"/>
      <c r="I259" s="215"/>
    </row>
    <row r="260" spans="1:9" s="17" customFormat="1" x14ac:dyDescent="0.2">
      <c r="A260" s="302"/>
      <c r="B260" s="302"/>
      <c r="C260" s="302"/>
      <c r="D260" s="302"/>
      <c r="E260" s="302"/>
      <c r="F260" s="302"/>
      <c r="G260" s="215"/>
      <c r="H260" s="215"/>
      <c r="I260" s="215"/>
    </row>
    <row r="261" spans="1:9" s="17" customFormat="1" x14ac:dyDescent="0.2">
      <c r="A261" s="302"/>
      <c r="B261" s="302"/>
      <c r="C261" s="302"/>
      <c r="D261" s="302"/>
      <c r="E261" s="302"/>
      <c r="F261" s="302"/>
      <c r="G261" s="215"/>
      <c r="H261" s="215"/>
      <c r="I261" s="215"/>
    </row>
    <row r="262" spans="1:9" s="17" customFormat="1" x14ac:dyDescent="0.2">
      <c r="A262" s="302"/>
      <c r="B262" s="302"/>
      <c r="C262" s="302"/>
      <c r="D262" s="302"/>
      <c r="E262" s="302"/>
      <c r="F262" s="302"/>
      <c r="G262" s="215"/>
      <c r="H262" s="215"/>
      <c r="I262" s="215"/>
    </row>
    <row r="263" spans="1:9" s="17" customFormat="1" x14ac:dyDescent="0.2">
      <c r="A263" s="122"/>
      <c r="B263" s="122"/>
      <c r="C263" s="122"/>
      <c r="D263" s="122"/>
      <c r="E263" s="122"/>
      <c r="F263" s="122"/>
      <c r="G263" s="1"/>
    </row>
    <row r="264" spans="1:9" s="17" customFormat="1" x14ac:dyDescent="0.2">
      <c r="A264" s="122"/>
      <c r="B264" s="122"/>
      <c r="C264" s="122"/>
      <c r="D264" s="122"/>
      <c r="E264" s="122"/>
      <c r="F264" s="122"/>
      <c r="G264" s="1"/>
    </row>
    <row r="265" spans="1:9" s="17" customFormat="1" ht="12.75" customHeight="1" x14ac:dyDescent="0.2">
      <c r="A265" s="302" t="s">
        <v>69</v>
      </c>
      <c r="B265" s="302"/>
      <c r="C265" s="302"/>
      <c r="D265" s="302"/>
      <c r="E265" s="302"/>
      <c r="F265" s="302"/>
      <c r="G265" s="215"/>
      <c r="H265" s="215"/>
      <c r="I265" s="215"/>
    </row>
    <row r="266" spans="1:9" s="17" customFormat="1" x14ac:dyDescent="0.2">
      <c r="A266" s="302"/>
      <c r="B266" s="302"/>
      <c r="C266" s="302"/>
      <c r="D266" s="302"/>
      <c r="E266" s="302"/>
      <c r="F266" s="302"/>
      <c r="G266" s="1"/>
    </row>
    <row r="267" spans="1:9" s="17" customFormat="1" x14ac:dyDescent="0.2">
      <c r="A267" s="122"/>
      <c r="B267" s="122"/>
      <c r="C267" s="122"/>
      <c r="D267" s="122"/>
      <c r="E267" s="122"/>
      <c r="F267" s="122"/>
      <c r="G267" s="1"/>
    </row>
    <row r="268" spans="1:9" s="17" customFormat="1" x14ac:dyDescent="0.2">
      <c r="A268" s="297" t="s">
        <v>70</v>
      </c>
      <c r="B268" s="297"/>
      <c r="C268" s="297"/>
      <c r="D268" s="297"/>
      <c r="E268" s="297"/>
      <c r="F268" s="297"/>
      <c r="G268" s="1"/>
    </row>
    <row r="269" spans="1:9" s="17" customFormat="1" x14ac:dyDescent="0.2">
      <c r="A269" s="297"/>
      <c r="B269" s="297"/>
      <c r="C269" s="297"/>
      <c r="D269" s="297"/>
      <c r="E269" s="297"/>
      <c r="F269" s="297"/>
      <c r="G269" s="1"/>
    </row>
    <row r="270" spans="1:9" s="17" customFormat="1" ht="13.5" thickBot="1" x14ac:dyDescent="0.25">
      <c r="A270" s="122"/>
      <c r="B270" s="122"/>
      <c r="C270" s="122"/>
      <c r="D270" s="122"/>
      <c r="E270" s="122"/>
      <c r="F270" s="122"/>
      <c r="G270" s="1"/>
    </row>
    <row r="271" spans="1:9" s="17" customFormat="1" ht="22.5" customHeight="1" thickBot="1" x14ac:dyDescent="0.25">
      <c r="A271" s="237"/>
      <c r="B271" s="238" t="s">
        <v>99</v>
      </c>
      <c r="C271" s="239" t="s">
        <v>100</v>
      </c>
      <c r="D271" s="240"/>
      <c r="F271" s="122"/>
      <c r="G271" s="1"/>
    </row>
    <row r="272" spans="1:9" s="17" customFormat="1" ht="12.75" customHeight="1" x14ac:dyDescent="0.2">
      <c r="A272" s="122"/>
      <c r="B272" s="122"/>
      <c r="C272" s="122"/>
      <c r="D272" s="122"/>
      <c r="F272" s="122"/>
      <c r="G272" s="1"/>
    </row>
    <row r="273" spans="1:10" s="17" customFormat="1" ht="12.75" customHeight="1" x14ac:dyDescent="0.2">
      <c r="A273" s="122"/>
      <c r="B273" s="122"/>
      <c r="C273" s="122"/>
      <c r="D273" s="122"/>
      <c r="F273" s="122"/>
      <c r="G273" s="1"/>
    </row>
    <row r="274" spans="1:10" s="17" customFormat="1" ht="12.75" customHeight="1" x14ac:dyDescent="0.2">
      <c r="A274" s="302" t="s">
        <v>71</v>
      </c>
      <c r="B274" s="302"/>
      <c r="C274" s="302"/>
      <c r="D274" s="302"/>
      <c r="E274" s="302"/>
      <c r="F274" s="302"/>
      <c r="G274" s="1"/>
    </row>
    <row r="275" spans="1:10" s="17" customFormat="1" ht="12.75" customHeight="1" x14ac:dyDescent="0.2">
      <c r="A275" s="160"/>
      <c r="B275" s="160"/>
      <c r="C275" s="160"/>
      <c r="D275" s="160"/>
      <c r="E275" s="160"/>
      <c r="F275" s="160"/>
      <c r="G275" s="1"/>
    </row>
    <row r="276" spans="1:10" x14ac:dyDescent="0.2">
      <c r="A276" s="315" t="s">
        <v>7</v>
      </c>
      <c r="B276" s="316"/>
      <c r="C276" s="316"/>
      <c r="D276" s="316"/>
      <c r="E276" s="316"/>
      <c r="F276" s="316"/>
      <c r="G276" s="316"/>
      <c r="J276" s="59"/>
    </row>
    <row r="277" spans="1:10" x14ac:dyDescent="0.2">
      <c r="A277" s="191"/>
      <c r="B277" s="192"/>
      <c r="C277" s="192"/>
      <c r="D277" s="192"/>
      <c r="E277" s="192"/>
      <c r="F277" s="192"/>
      <c r="G277" s="192"/>
      <c r="J277" s="59"/>
    </row>
    <row r="278" spans="1:10" ht="14.25" x14ac:dyDescent="0.2">
      <c r="A278" s="217" t="s">
        <v>74</v>
      </c>
      <c r="B278" s="9" t="s">
        <v>72</v>
      </c>
      <c r="C278" s="192"/>
      <c r="D278" s="192"/>
      <c r="E278" s="192"/>
      <c r="F278" s="192"/>
      <c r="G278" s="192"/>
      <c r="J278" s="59"/>
    </row>
    <row r="279" spans="1:10" ht="43.5" customHeight="1" x14ac:dyDescent="0.2">
      <c r="A279" s="217" t="s">
        <v>75</v>
      </c>
      <c r="B279" s="305" t="s">
        <v>73</v>
      </c>
      <c r="C279" s="305"/>
      <c r="D279" s="305"/>
      <c r="E279" s="305"/>
      <c r="F279" s="305"/>
      <c r="G279" s="192"/>
      <c r="J279" s="59"/>
    </row>
    <row r="280" spans="1:10" ht="32.25" customHeight="1" x14ac:dyDescent="0.2">
      <c r="A280" s="217"/>
      <c r="B280" s="306" t="s">
        <v>78</v>
      </c>
      <c r="C280" s="306"/>
      <c r="D280" s="306"/>
      <c r="E280" s="306"/>
      <c r="F280" s="306"/>
      <c r="G280" s="192"/>
      <c r="J280" s="59"/>
    </row>
    <row r="281" spans="1:10" ht="14.25" x14ac:dyDescent="0.2">
      <c r="A281" s="217" t="s">
        <v>76</v>
      </c>
      <c r="B281" s="9" t="s">
        <v>77</v>
      </c>
      <c r="C281" s="192"/>
      <c r="D281" s="192"/>
      <c r="E281" s="192"/>
      <c r="F281" s="192"/>
      <c r="G281" s="192"/>
      <c r="J281" s="59"/>
    </row>
    <row r="282" spans="1:10" x14ac:dyDescent="0.2">
      <c r="A282" s="191"/>
      <c r="B282" s="192"/>
      <c r="C282" s="192"/>
      <c r="D282" s="192"/>
      <c r="E282" s="192"/>
      <c r="F282" s="192"/>
      <c r="G282" s="192"/>
      <c r="J282" s="59"/>
    </row>
    <row r="283" spans="1:10" x14ac:dyDescent="0.2">
      <c r="A283" s="30"/>
      <c r="B283" s="30"/>
      <c r="C283" s="30"/>
      <c r="D283" s="30"/>
      <c r="E283" s="30"/>
      <c r="F283" s="30"/>
      <c r="G283" s="30"/>
      <c r="J283" s="59"/>
    </row>
    <row r="284" spans="1:10" x14ac:dyDescent="0.2">
      <c r="A284" s="315" t="s">
        <v>8</v>
      </c>
      <c r="B284" s="316"/>
      <c r="C284" s="316"/>
      <c r="D284" s="316"/>
      <c r="E284" s="316"/>
      <c r="F284" s="316"/>
      <c r="G284" s="316"/>
      <c r="J284" s="59"/>
    </row>
    <row r="285" spans="1:10" x14ac:dyDescent="0.2">
      <c r="A285" s="30"/>
      <c r="B285" s="30"/>
      <c r="C285" s="30"/>
      <c r="D285" s="30"/>
      <c r="E285" s="30"/>
      <c r="F285" s="30"/>
      <c r="G285" s="30"/>
      <c r="J285" s="59"/>
    </row>
    <row r="286" spans="1:10" ht="21" x14ac:dyDescent="0.2">
      <c r="B286" s="218" t="s">
        <v>79</v>
      </c>
      <c r="C286" s="30"/>
      <c r="D286" s="30"/>
      <c r="E286" s="30"/>
      <c r="F286" s="30"/>
      <c r="G286" s="30"/>
      <c r="J286" s="59"/>
    </row>
    <row r="287" spans="1:10" s="17" customFormat="1" ht="12.75" customHeight="1" x14ac:dyDescent="0.2">
      <c r="A287" s="122"/>
      <c r="B287" s="122"/>
      <c r="C287" s="122"/>
      <c r="D287" s="122"/>
      <c r="F287" s="122"/>
      <c r="G287" s="1"/>
    </row>
    <row r="288" spans="1:10" s="17" customFormat="1" ht="12.75" customHeight="1" x14ac:dyDescent="0.2">
      <c r="A288" s="122"/>
      <c r="B288" s="122"/>
      <c r="C288" s="122"/>
      <c r="D288" s="122"/>
      <c r="F288" s="122"/>
      <c r="G288" s="1"/>
    </row>
    <row r="289" spans="1:7" s="17" customFormat="1" ht="12.75" customHeight="1" x14ac:dyDescent="0.2">
      <c r="A289" s="302" t="s">
        <v>82</v>
      </c>
      <c r="B289" s="302"/>
      <c r="C289" s="302"/>
      <c r="D289" s="302"/>
      <c r="E289" s="302"/>
      <c r="F289" s="302"/>
      <c r="G289" s="1"/>
    </row>
    <row r="290" spans="1:7" s="17" customFormat="1" ht="12.75" customHeight="1" x14ac:dyDescent="0.2">
      <c r="A290" s="302"/>
      <c r="B290" s="302"/>
      <c r="C290" s="302"/>
      <c r="D290" s="302"/>
      <c r="E290" s="302"/>
      <c r="F290" s="302"/>
      <c r="G290" s="1"/>
    </row>
    <row r="291" spans="1:7" s="17" customFormat="1" ht="12.75" customHeight="1" x14ac:dyDescent="0.2">
      <c r="A291" s="302"/>
      <c r="B291" s="302"/>
      <c r="C291" s="302"/>
      <c r="D291" s="302"/>
      <c r="E291" s="302"/>
      <c r="F291" s="302"/>
      <c r="G291" s="1"/>
    </row>
    <row r="292" spans="1:7" s="17" customFormat="1" ht="12.75" customHeight="1" x14ac:dyDescent="0.2">
      <c r="A292" s="302"/>
      <c r="B292" s="302"/>
      <c r="C292" s="302"/>
      <c r="D292" s="302"/>
      <c r="E292" s="302"/>
      <c r="F292" s="302"/>
      <c r="G292" s="1"/>
    </row>
    <row r="293" spans="1:7" s="17" customFormat="1" ht="12.75" customHeight="1" x14ac:dyDescent="0.2">
      <c r="A293" s="302"/>
      <c r="B293" s="302"/>
      <c r="C293" s="302"/>
      <c r="D293" s="302"/>
      <c r="E293" s="302"/>
      <c r="F293" s="302"/>
      <c r="G293" s="1"/>
    </row>
    <row r="294" spans="1:7" s="17" customFormat="1" ht="12.75" customHeight="1" thickBot="1" x14ac:dyDescent="0.25">
      <c r="A294" s="122"/>
      <c r="B294" s="122"/>
      <c r="C294" s="122"/>
      <c r="D294" s="122"/>
      <c r="F294" s="122"/>
      <c r="G294" s="1"/>
    </row>
    <row r="295" spans="1:7" s="17" customFormat="1" ht="12.75" customHeight="1" x14ac:dyDescent="0.2">
      <c r="A295" s="188"/>
      <c r="B295" s="188"/>
      <c r="C295" s="199"/>
      <c r="D295" s="310" t="s">
        <v>62</v>
      </c>
      <c r="E295" s="310"/>
      <c r="F295" s="311"/>
      <c r="G295" s="1"/>
    </row>
    <row r="296" spans="1:7" s="17" customFormat="1" ht="12.75" customHeight="1" thickBot="1" x14ac:dyDescent="0.25">
      <c r="A296" s="112"/>
      <c r="B296" s="112"/>
      <c r="C296" s="200" t="s">
        <v>2</v>
      </c>
      <c r="D296" s="201" t="s">
        <v>12</v>
      </c>
      <c r="E296" s="201" t="s">
        <v>58</v>
      </c>
      <c r="F296" s="202" t="s">
        <v>59</v>
      </c>
      <c r="G296" s="1"/>
    </row>
    <row r="297" spans="1:7" s="17" customFormat="1" ht="12.75" customHeight="1" x14ac:dyDescent="0.2">
      <c r="A297" s="112"/>
      <c r="B297" s="112"/>
      <c r="C297" s="121">
        <f t="shared" ref="C297:C306" si="19">C150</f>
        <v>1</v>
      </c>
      <c r="D297" s="194">
        <f t="shared" ref="D297:F297" si="20">D150</f>
        <v>0.3</v>
      </c>
      <c r="E297" s="194">
        <f t="shared" si="20"/>
        <v>0.26</v>
      </c>
      <c r="F297" s="203">
        <f t="shared" si="20"/>
        <v>0.47</v>
      </c>
      <c r="G297" s="1"/>
    </row>
    <row r="298" spans="1:7" s="17" customFormat="1" ht="12.75" customHeight="1" x14ac:dyDescent="0.2">
      <c r="A298" s="112"/>
      <c r="B298" s="112"/>
      <c r="C298" s="121">
        <f t="shared" si="19"/>
        <v>2</v>
      </c>
      <c r="D298" s="194">
        <f t="shared" ref="D298:F298" si="21">D151</f>
        <v>7.0000000000000007E-2</v>
      </c>
      <c r="E298" s="194">
        <f t="shared" si="21"/>
        <v>0.15</v>
      </c>
      <c r="F298" s="203">
        <f t="shared" si="21"/>
        <v>-0.54</v>
      </c>
      <c r="G298" s="1"/>
    </row>
    <row r="299" spans="1:7" s="17" customFormat="1" ht="12.75" customHeight="1" x14ac:dyDescent="0.2">
      <c r="A299" s="112"/>
      <c r="B299" s="112"/>
      <c r="C299" s="121">
        <f t="shared" si="19"/>
        <v>3</v>
      </c>
      <c r="D299" s="194">
        <f t="shared" ref="D299:F299" si="22">D152</f>
        <v>0.18</v>
      </c>
      <c r="E299" s="194">
        <f t="shared" si="22"/>
        <v>-0.14000000000000001</v>
      </c>
      <c r="F299" s="203">
        <f t="shared" si="22"/>
        <v>0.15</v>
      </c>
      <c r="G299" s="1"/>
    </row>
    <row r="300" spans="1:7" s="17" customFormat="1" ht="12.75" customHeight="1" x14ac:dyDescent="0.2">
      <c r="A300" s="112"/>
      <c r="B300" s="112"/>
      <c r="C300" s="121">
        <f t="shared" si="19"/>
        <v>4</v>
      </c>
      <c r="D300" s="194">
        <f t="shared" ref="D300:F300" si="23">D153</f>
        <v>-0.22</v>
      </c>
      <c r="E300" s="194">
        <f t="shared" si="23"/>
        <v>-0.15</v>
      </c>
      <c r="F300" s="203">
        <f t="shared" si="23"/>
        <v>7.0000000000000007E-2</v>
      </c>
      <c r="G300" s="1"/>
    </row>
    <row r="301" spans="1:7" s="17" customFormat="1" ht="12.75" customHeight="1" x14ac:dyDescent="0.2">
      <c r="A301" s="112"/>
      <c r="B301" s="112"/>
      <c r="C301" s="121">
        <f t="shared" si="19"/>
        <v>5</v>
      </c>
      <c r="D301" s="194">
        <f t="shared" ref="D301:F301" si="24">D154</f>
        <v>-0.14000000000000001</v>
      </c>
      <c r="E301" s="194">
        <f t="shared" si="24"/>
        <v>0.02</v>
      </c>
      <c r="F301" s="203">
        <f t="shared" si="24"/>
        <v>-0.28000000000000003</v>
      </c>
      <c r="G301" s="1"/>
    </row>
    <row r="302" spans="1:7" s="17" customFormat="1" ht="12.75" customHeight="1" x14ac:dyDescent="0.2">
      <c r="A302" s="112"/>
      <c r="B302" s="112"/>
      <c r="C302" s="121">
        <f t="shared" si="19"/>
        <v>6</v>
      </c>
      <c r="D302" s="194">
        <f t="shared" ref="D302:F302" si="25">D155</f>
        <v>0.1</v>
      </c>
      <c r="E302" s="194">
        <f t="shared" si="25"/>
        <v>-0.18</v>
      </c>
      <c r="F302" s="203">
        <f t="shared" si="25"/>
        <v>0.4</v>
      </c>
      <c r="G302" s="1"/>
    </row>
    <row r="303" spans="1:7" s="17" customFormat="1" ht="12.75" customHeight="1" x14ac:dyDescent="0.2">
      <c r="A303" s="112"/>
      <c r="B303" s="112"/>
      <c r="C303" s="121">
        <f t="shared" si="19"/>
        <v>7</v>
      </c>
      <c r="D303" s="194">
        <f t="shared" ref="D303:F303" si="26">D156</f>
        <v>0.26</v>
      </c>
      <c r="E303" s="194">
        <f t="shared" si="26"/>
        <v>0.42</v>
      </c>
      <c r="F303" s="203">
        <f t="shared" si="26"/>
        <v>0.17</v>
      </c>
      <c r="G303" s="1"/>
    </row>
    <row r="304" spans="1:7" s="17" customFormat="1" ht="12.75" customHeight="1" x14ac:dyDescent="0.2">
      <c r="A304" s="112"/>
      <c r="B304" s="112"/>
      <c r="C304" s="121">
        <f t="shared" si="19"/>
        <v>8</v>
      </c>
      <c r="D304" s="194">
        <f t="shared" ref="D304:F304" si="27">D157</f>
        <v>-0.1</v>
      </c>
      <c r="E304" s="194">
        <f t="shared" si="27"/>
        <v>0.3</v>
      </c>
      <c r="F304" s="203">
        <f t="shared" si="27"/>
        <v>-0.23</v>
      </c>
      <c r="G304" s="1"/>
    </row>
    <row r="305" spans="1:7" s="17" customFormat="1" ht="12.75" customHeight="1" x14ac:dyDescent="0.2">
      <c r="A305" s="112"/>
      <c r="B305" s="112"/>
      <c r="C305" s="121">
        <f t="shared" si="19"/>
        <v>9</v>
      </c>
      <c r="D305" s="194">
        <f t="shared" ref="D305:F305" si="28">D158</f>
        <v>-0.03</v>
      </c>
      <c r="E305" s="194">
        <f t="shared" si="28"/>
        <v>-0.32</v>
      </c>
      <c r="F305" s="203">
        <f t="shared" si="28"/>
        <v>-0.04</v>
      </c>
      <c r="G305" s="1"/>
    </row>
    <row r="306" spans="1:7" s="17" customFormat="1" ht="12.75" customHeight="1" thickBot="1" x14ac:dyDescent="0.25">
      <c r="A306" s="112"/>
      <c r="B306" s="112"/>
      <c r="C306" s="121">
        <f t="shared" si="19"/>
        <v>10</v>
      </c>
      <c r="D306" s="194">
        <f t="shared" ref="D306:F306" si="29">D159</f>
        <v>0.38</v>
      </c>
      <c r="E306" s="194">
        <f t="shared" si="29"/>
        <v>0.28000000000000003</v>
      </c>
      <c r="F306" s="203">
        <f t="shared" si="29"/>
        <v>0.75</v>
      </c>
      <c r="G306" s="1"/>
    </row>
    <row r="307" spans="1:7" s="17" customFormat="1" ht="12.75" customHeight="1" x14ac:dyDescent="0.2">
      <c r="A307" s="118"/>
      <c r="B307" s="127"/>
      <c r="C307" s="125" t="s">
        <v>60</v>
      </c>
      <c r="D307" s="128">
        <f>AVERAGE(D297:D306)</f>
        <v>0.08</v>
      </c>
      <c r="E307" s="128">
        <f>AVERAGE(E297:E306)</f>
        <v>6.3999999999999987E-2</v>
      </c>
      <c r="F307" s="204">
        <f>AVERAGE(F297:F306)</f>
        <v>9.1999999999999998E-2</v>
      </c>
      <c r="G307" s="1"/>
    </row>
    <row r="308" spans="1:7" s="17" customFormat="1" ht="12.75" customHeight="1" x14ac:dyDescent="0.2">
      <c r="A308" s="115"/>
      <c r="B308" s="55"/>
      <c r="C308" s="120" t="s">
        <v>61</v>
      </c>
      <c r="D308" s="56">
        <f>STDEV(D297:D306)</f>
        <v>0.20116328359486149</v>
      </c>
      <c r="E308" s="56">
        <f>STDEV(E297:E306)</f>
        <v>0.25193473581686016</v>
      </c>
      <c r="F308" s="219">
        <f>STDEV(F297:F306)</f>
        <v>0.38579787454054226</v>
      </c>
      <c r="G308" s="1"/>
    </row>
    <row r="309" spans="1:7" s="17" customFormat="1" ht="12.75" customHeight="1" thickBot="1" x14ac:dyDescent="0.25">
      <c r="A309" s="131"/>
      <c r="B309" s="126"/>
      <c r="C309" s="126" t="s">
        <v>80</v>
      </c>
      <c r="D309" s="220">
        <f>CORREL($D$297:$D$306,D297:D306)</f>
        <v>1.0000000000000002</v>
      </c>
      <c r="E309" s="220">
        <f t="shared" ref="E309:F309" si="30">CORREL($D$297:$D$306,E297:E306)</f>
        <v>0.48123283121020405</v>
      </c>
      <c r="F309" s="221">
        <f t="shared" si="30"/>
        <v>0.67833464756756312</v>
      </c>
      <c r="G309" s="1"/>
    </row>
    <row r="310" spans="1:7" s="17" customFormat="1" ht="24.75" customHeight="1" thickBot="1" x14ac:dyDescent="0.25">
      <c r="A310" s="222"/>
      <c r="B310" s="223"/>
      <c r="C310" s="224" t="s">
        <v>81</v>
      </c>
      <c r="D310" s="225">
        <f>D309*(D308/$D$308)</f>
        <v>1.0000000000000002</v>
      </c>
      <c r="E310" s="226">
        <f t="shared" ref="E310:F310" si="31">E309*(E308/$D$308)</f>
        <v>0.60269082921471728</v>
      </c>
      <c r="F310" s="227">
        <f t="shared" si="31"/>
        <v>1.300933552992861</v>
      </c>
      <c r="G310" s="1"/>
    </row>
    <row r="311" spans="1:7" s="17" customFormat="1" ht="12.75" customHeight="1" x14ac:dyDescent="0.2">
      <c r="A311" s="122"/>
      <c r="B311" s="122"/>
      <c r="C311" s="122"/>
      <c r="D311" s="122"/>
      <c r="F311" s="122"/>
      <c r="G311" s="1"/>
    </row>
    <row r="312" spans="1:7" s="17" customFormat="1" ht="12.75" customHeight="1" x14ac:dyDescent="0.2">
      <c r="B312" s="122" t="s">
        <v>83</v>
      </c>
      <c r="C312" s="229">
        <v>0.04</v>
      </c>
      <c r="D312" s="122"/>
      <c r="F312" s="122"/>
      <c r="G312" s="1"/>
    </row>
    <row r="313" spans="1:7" s="17" customFormat="1" ht="12.75" customHeight="1" x14ac:dyDescent="0.2">
      <c r="B313" s="122" t="s">
        <v>84</v>
      </c>
      <c r="C313" s="229">
        <v>0.05</v>
      </c>
      <c r="D313" s="122"/>
      <c r="F313" s="122"/>
      <c r="G313" s="1"/>
    </row>
    <row r="314" spans="1:7" s="17" customFormat="1" ht="12.75" customHeight="1" x14ac:dyDescent="0.2">
      <c r="B314" s="122"/>
      <c r="C314" s="229"/>
      <c r="D314" s="122"/>
      <c r="F314" s="122"/>
      <c r="G314" s="1"/>
    </row>
    <row r="315" spans="1:7" s="17" customFormat="1" ht="12.75" customHeight="1" x14ac:dyDescent="0.2">
      <c r="B315" s="122"/>
      <c r="C315" s="234" t="s">
        <v>58</v>
      </c>
      <c r="D315" s="234" t="s">
        <v>59</v>
      </c>
      <c r="E315" s="235" t="s">
        <v>87</v>
      </c>
      <c r="F315" s="122"/>
      <c r="G315" s="1"/>
    </row>
    <row r="316" spans="1:7" s="17" customFormat="1" ht="12.75" customHeight="1" x14ac:dyDescent="0.2">
      <c r="A316" s="122"/>
      <c r="B316" s="228" t="s">
        <v>85</v>
      </c>
      <c r="C316" s="230">
        <f>E310</f>
        <v>0.60269082921471728</v>
      </c>
      <c r="D316" s="230">
        <f>F310</f>
        <v>1.300933552992861</v>
      </c>
      <c r="E316" s="230">
        <v>1</v>
      </c>
      <c r="F316" s="122"/>
      <c r="G316" s="1"/>
    </row>
    <row r="317" spans="1:7" s="17" customFormat="1" ht="17.25" customHeight="1" x14ac:dyDescent="0.2">
      <c r="A317" s="122"/>
      <c r="B317" s="231" t="s">
        <v>86</v>
      </c>
      <c r="C317" s="232">
        <f>$C$312+(C316*$C$313)</f>
        <v>7.0134541460735861E-2</v>
      </c>
      <c r="D317" s="232">
        <f>$C$312+(D316*$C$313)</f>
        <v>0.10504667764964304</v>
      </c>
      <c r="E317" s="233">
        <f>$C$312+(E316*$C$313)</f>
        <v>0.09</v>
      </c>
      <c r="F317" s="122"/>
      <c r="G317" s="1"/>
    </row>
    <row r="318" spans="1:7" s="17" customFormat="1" ht="12.75" customHeight="1" x14ac:dyDescent="0.2">
      <c r="A318" s="122"/>
      <c r="C318" s="228"/>
      <c r="D318" s="122"/>
      <c r="F318" s="122"/>
      <c r="G318" s="1"/>
    </row>
    <row r="319" spans="1:7" s="17" customFormat="1" ht="12.75" customHeight="1" x14ac:dyDescent="0.2">
      <c r="A319" s="122"/>
      <c r="C319" s="228"/>
      <c r="D319" s="122"/>
      <c r="F319" s="122"/>
      <c r="G319" s="1"/>
    </row>
    <row r="320" spans="1:7" s="17" customFormat="1" ht="12.75" customHeight="1" x14ac:dyDescent="0.2">
      <c r="A320" s="302" t="s">
        <v>88</v>
      </c>
      <c r="B320" s="302"/>
      <c r="C320" s="302"/>
      <c r="D320" s="302"/>
      <c r="E320" s="302"/>
      <c r="F320" s="302"/>
      <c r="G320" s="1"/>
    </row>
    <row r="321" spans="1:7" s="17" customFormat="1" ht="12.75" customHeight="1" x14ac:dyDescent="0.2">
      <c r="A321" s="122"/>
      <c r="C321" s="228"/>
      <c r="D321" s="122"/>
      <c r="F321" s="122"/>
      <c r="G321" s="1"/>
    </row>
    <row r="322" spans="1:7" s="17" customFormat="1" x14ac:dyDescent="0.2">
      <c r="A322" s="297" t="s">
        <v>37</v>
      </c>
      <c r="B322" s="297"/>
      <c r="C322" s="297"/>
      <c r="D322" s="297"/>
      <c r="E322" s="297"/>
      <c r="F322" s="297"/>
      <c r="G322" s="1"/>
    </row>
    <row r="323" spans="1:7" s="17" customFormat="1" x14ac:dyDescent="0.2">
      <c r="A323" s="297"/>
      <c r="B323" s="297"/>
      <c r="C323" s="297"/>
      <c r="D323" s="297"/>
      <c r="E323" s="297"/>
      <c r="F323" s="297"/>
      <c r="G323" s="1"/>
    </row>
    <row r="324" spans="1:7" s="17" customFormat="1" ht="28.5" customHeight="1" x14ac:dyDescent="0.2">
      <c r="A324" s="297"/>
      <c r="B324" s="297"/>
      <c r="C324" s="297"/>
      <c r="D324" s="297"/>
      <c r="E324" s="297"/>
      <c r="F324" s="297"/>
      <c r="G324" s="1"/>
    </row>
    <row r="325" spans="1:7" s="17" customFormat="1" ht="13.5" thickBot="1" x14ac:dyDescent="0.25">
      <c r="A325" s="119"/>
      <c r="B325" s="119"/>
      <c r="C325" s="119"/>
      <c r="D325" s="119"/>
      <c r="E325" s="119"/>
      <c r="F325" s="119"/>
      <c r="G325" s="1"/>
    </row>
    <row r="326" spans="1:7" s="17" customFormat="1" x14ac:dyDescent="0.2">
      <c r="A326" s="307" t="s">
        <v>40</v>
      </c>
      <c r="B326" s="308"/>
      <c r="C326" s="308"/>
      <c r="D326" s="308"/>
      <c r="E326" s="308"/>
      <c r="F326" s="309"/>
      <c r="G326" s="1"/>
    </row>
    <row r="327" spans="1:7" s="17" customFormat="1" ht="14.25" x14ac:dyDescent="0.2">
      <c r="A327" s="115"/>
      <c r="B327" s="57"/>
      <c r="C327" s="28"/>
      <c r="D327" s="28"/>
      <c r="E327" s="144" t="str">
        <f>E149</f>
        <v>Blandy</v>
      </c>
      <c r="F327" s="145" t="str">
        <f>F149</f>
        <v>Gourmange</v>
      </c>
    </row>
    <row r="328" spans="1:7" s="17" customFormat="1" ht="14.25" x14ac:dyDescent="0.2">
      <c r="A328" s="115"/>
      <c r="B328" s="57"/>
      <c r="C328" s="28"/>
      <c r="D328" s="120" t="s">
        <v>36</v>
      </c>
      <c r="E328" s="135">
        <f>SLOPE(E150:E159,$D$150:$D$159)</f>
        <v>0.60269082921471728</v>
      </c>
      <c r="F328" s="136">
        <f>SLOPE(F150:F159,$D$150:$D$159)</f>
        <v>1.3009335529928612</v>
      </c>
      <c r="G328" s="139" t="s">
        <v>89</v>
      </c>
    </row>
    <row r="329" spans="1:7" s="17" customFormat="1" ht="14.25" x14ac:dyDescent="0.2">
      <c r="A329" s="115"/>
      <c r="B329" s="57"/>
      <c r="C329" s="28"/>
      <c r="D329" s="120" t="s">
        <v>38</v>
      </c>
      <c r="E329" s="135">
        <f>INTERCEPT(E150:E159,$D$150:$D$159)</f>
        <v>1.5784733662822605E-2</v>
      </c>
      <c r="F329" s="136">
        <f>INTERCEPT(F150:F159,$D$150:$D$159)</f>
        <v>-1.2074684239428896E-2</v>
      </c>
      <c r="G329" s="139" t="s">
        <v>90</v>
      </c>
    </row>
    <row r="330" spans="1:7" s="17" customFormat="1" ht="15" thickBot="1" x14ac:dyDescent="0.25">
      <c r="A330" s="116"/>
      <c r="B330" s="58"/>
      <c r="C330" s="23"/>
      <c r="D330" s="126" t="s">
        <v>39</v>
      </c>
      <c r="E330" s="137">
        <f>RSQ(E150:E159,$D$150:$D$159)</f>
        <v>0.23158503783458875</v>
      </c>
      <c r="F330" s="138">
        <f>RSQ(F150:F159,$D$150:$D$159)</f>
        <v>0.46013789409061007</v>
      </c>
      <c r="G330" s="139" t="s">
        <v>91</v>
      </c>
    </row>
    <row r="331" spans="1:7" s="17" customFormat="1" x14ac:dyDescent="0.2">
      <c r="A331" s="119"/>
      <c r="B331" s="119"/>
      <c r="C331" s="143"/>
      <c r="D331" s="119"/>
      <c r="E331" s="119"/>
      <c r="F331" s="119"/>
      <c r="G331" s="1"/>
    </row>
    <row r="332" spans="1:7" s="17" customFormat="1" ht="13.5" thickBot="1" x14ac:dyDescent="0.25">
      <c r="A332" s="122"/>
      <c r="B332" s="122"/>
      <c r="C332" s="122"/>
      <c r="D332" s="122"/>
      <c r="E332" s="122"/>
      <c r="F332" s="122"/>
      <c r="G332" s="1"/>
    </row>
    <row r="333" spans="1:7" s="17" customFormat="1" ht="15" thickBot="1" x14ac:dyDescent="0.25">
      <c r="A333" s="312" t="s">
        <v>92</v>
      </c>
      <c r="B333" s="313"/>
      <c r="C333" s="313"/>
      <c r="D333" s="313"/>
      <c r="E333" s="313"/>
      <c r="F333" s="314"/>
      <c r="G333" s="1"/>
    </row>
    <row r="334" spans="1:7" s="17" customFormat="1" x14ac:dyDescent="0.2">
      <c r="A334" s="140"/>
      <c r="B334" s="125"/>
      <c r="C334" s="125"/>
      <c r="D334" s="125"/>
      <c r="E334" s="125"/>
      <c r="F334" s="130"/>
      <c r="G334" s="1"/>
    </row>
    <row r="335" spans="1:7" s="17" customFormat="1" x14ac:dyDescent="0.2">
      <c r="A335" s="141"/>
      <c r="B335" s="120"/>
      <c r="C335" s="120"/>
      <c r="D335" s="120"/>
      <c r="E335" s="120"/>
      <c r="F335" s="142"/>
      <c r="G335" s="1"/>
    </row>
    <row r="336" spans="1:7" s="17" customFormat="1" x14ac:dyDescent="0.2">
      <c r="A336" s="141"/>
      <c r="B336" s="120"/>
      <c r="C336" s="120"/>
      <c r="D336" s="120"/>
      <c r="E336" s="120"/>
      <c r="F336" s="142"/>
      <c r="G336" s="1"/>
    </row>
    <row r="337" spans="1:31" s="17" customFormat="1" x14ac:dyDescent="0.2">
      <c r="A337" s="141"/>
      <c r="B337" s="120"/>
      <c r="C337" s="120"/>
      <c r="D337" s="120"/>
      <c r="E337" s="120"/>
      <c r="F337" s="142"/>
      <c r="G337" s="1"/>
    </row>
    <row r="338" spans="1:31" s="17" customFormat="1" x14ac:dyDescent="0.2">
      <c r="A338" s="141"/>
      <c r="B338" s="120"/>
      <c r="C338" s="120"/>
      <c r="D338" s="120"/>
      <c r="E338" s="120"/>
      <c r="F338" s="142"/>
      <c r="G338" s="1"/>
    </row>
    <row r="339" spans="1:31" s="17" customFormat="1" x14ac:dyDescent="0.2">
      <c r="A339" s="141"/>
      <c r="B339" s="120"/>
      <c r="C339" s="120"/>
      <c r="D339" s="120"/>
      <c r="E339" s="120"/>
      <c r="F339" s="142"/>
      <c r="G339" s="1"/>
    </row>
    <row r="340" spans="1:31" s="17" customFormat="1" x14ac:dyDescent="0.2">
      <c r="A340" s="141"/>
      <c r="B340" s="120"/>
      <c r="C340" s="120"/>
      <c r="D340" s="120"/>
      <c r="E340" s="120"/>
      <c r="F340" s="142"/>
      <c r="G340" s="1"/>
    </row>
    <row r="341" spans="1:31" s="17" customFormat="1" x14ac:dyDescent="0.2">
      <c r="A341" s="141"/>
      <c r="B341" s="120"/>
      <c r="C341" s="120"/>
      <c r="D341" s="120"/>
      <c r="E341" s="120"/>
      <c r="F341" s="142"/>
      <c r="G341" s="1"/>
    </row>
    <row r="342" spans="1:31" s="17" customFormat="1" x14ac:dyDescent="0.2">
      <c r="A342" s="141"/>
      <c r="B342" s="120"/>
      <c r="C342" s="120"/>
      <c r="D342" s="120"/>
      <c r="E342" s="120"/>
      <c r="F342" s="142"/>
      <c r="G342" s="1"/>
    </row>
    <row r="343" spans="1:31" s="17" customFormat="1" x14ac:dyDescent="0.2">
      <c r="A343" s="141"/>
      <c r="B343" s="120"/>
      <c r="C343" s="120"/>
      <c r="D343" s="120"/>
      <c r="E343" s="120"/>
      <c r="F343" s="142"/>
      <c r="G343" s="1"/>
    </row>
    <row r="344" spans="1:31" s="17" customFormat="1" x14ac:dyDescent="0.2">
      <c r="A344" s="141"/>
      <c r="B344" s="120"/>
      <c r="C344" s="120"/>
      <c r="D344" s="120"/>
      <c r="E344" s="120"/>
      <c r="F344" s="142"/>
      <c r="G344" s="1"/>
    </row>
    <row r="345" spans="1:31" s="17" customFormat="1" x14ac:dyDescent="0.2">
      <c r="A345" s="141"/>
      <c r="B345" s="120"/>
      <c r="C345" s="120"/>
      <c r="D345" s="120"/>
      <c r="E345" s="120"/>
      <c r="F345" s="142"/>
      <c r="G345" s="1"/>
    </row>
    <row r="346" spans="1:31" s="17" customFormat="1" x14ac:dyDescent="0.2">
      <c r="A346" s="141"/>
      <c r="B346" s="120"/>
      <c r="C346" s="120"/>
      <c r="D346" s="120"/>
      <c r="E346" s="120"/>
      <c r="F346" s="142"/>
      <c r="G346" s="1"/>
    </row>
    <row r="347" spans="1:31" s="17" customFormat="1" x14ac:dyDescent="0.2">
      <c r="A347" s="141"/>
      <c r="B347" s="120"/>
      <c r="C347" s="120"/>
      <c r="D347" s="120"/>
      <c r="E347" s="120"/>
      <c r="F347" s="142"/>
      <c r="G347" s="1"/>
    </row>
    <row r="348" spans="1:31" s="17" customFormat="1" x14ac:dyDescent="0.2">
      <c r="A348" s="141"/>
      <c r="B348" s="120"/>
      <c r="C348" s="120"/>
      <c r="D348" s="120"/>
      <c r="E348" s="120"/>
      <c r="F348" s="142"/>
      <c r="G348" s="1"/>
    </row>
    <row r="349" spans="1:31" x14ac:dyDescent="0.2">
      <c r="A349" s="141"/>
      <c r="B349" s="120"/>
      <c r="C349" s="120"/>
      <c r="D349" s="120"/>
      <c r="E349" s="120"/>
      <c r="F349" s="142"/>
      <c r="G349" s="1"/>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row>
    <row r="350" spans="1:31" x14ac:dyDescent="0.2">
      <c r="A350" s="141"/>
      <c r="B350" s="120"/>
      <c r="C350" s="120"/>
      <c r="D350" s="120"/>
      <c r="E350" s="120"/>
      <c r="F350" s="142"/>
      <c r="G350" s="1"/>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row>
    <row r="351" spans="1:31" x14ac:dyDescent="0.2">
      <c r="A351" s="20"/>
      <c r="B351" s="28"/>
      <c r="C351" s="28"/>
      <c r="D351" s="28"/>
      <c r="E351" s="28"/>
      <c r="F351" s="51"/>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row>
    <row r="352" spans="1:31" x14ac:dyDescent="0.2">
      <c r="A352" s="20"/>
      <c r="B352" s="28"/>
      <c r="C352" s="28"/>
      <c r="D352" s="28"/>
      <c r="E352" s="28"/>
      <c r="F352" s="51"/>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row>
    <row r="353" spans="1:31" x14ac:dyDescent="0.2">
      <c r="A353" s="20"/>
      <c r="B353" s="28"/>
      <c r="C353" s="28"/>
      <c r="D353" s="28"/>
      <c r="E353" s="28"/>
      <c r="F353" s="51"/>
      <c r="J353" s="17"/>
      <c r="K353" s="17"/>
      <c r="L353" s="17"/>
      <c r="M353" s="17"/>
      <c r="N353" s="17"/>
      <c r="O353" s="17"/>
      <c r="P353" s="17"/>
      <c r="Q353" s="17"/>
      <c r="R353" s="17"/>
      <c r="S353" s="17"/>
      <c r="T353" s="17"/>
      <c r="U353" s="17"/>
      <c r="V353" s="17"/>
      <c r="W353" s="17"/>
      <c r="X353" s="17"/>
      <c r="Y353" s="17"/>
      <c r="Z353" s="17"/>
      <c r="AA353" s="17"/>
      <c r="AB353" s="17"/>
      <c r="AC353" s="17"/>
      <c r="AD353" s="17"/>
      <c r="AE353" s="17"/>
    </row>
    <row r="354" spans="1:31" x14ac:dyDescent="0.2">
      <c r="A354" s="20"/>
      <c r="B354" s="28"/>
      <c r="C354" s="28"/>
      <c r="D354" s="28"/>
      <c r="E354" s="28"/>
      <c r="F354" s="51"/>
      <c r="J354" s="17"/>
      <c r="K354" s="17"/>
      <c r="L354" s="17"/>
      <c r="M354" s="17"/>
      <c r="N354" s="17"/>
      <c r="O354" s="17"/>
      <c r="P354" s="17"/>
      <c r="Q354" s="17"/>
      <c r="R354" s="17"/>
      <c r="S354" s="17"/>
      <c r="T354" s="17"/>
      <c r="U354" s="17"/>
      <c r="V354" s="17"/>
      <c r="W354" s="17"/>
      <c r="X354" s="17"/>
      <c r="Y354" s="17"/>
      <c r="Z354" s="17"/>
      <c r="AA354" s="17"/>
      <c r="AB354" s="17"/>
      <c r="AC354" s="17"/>
      <c r="AD354" s="17"/>
      <c r="AE354" s="17"/>
    </row>
    <row r="355" spans="1:31" x14ac:dyDescent="0.2">
      <c r="A355" s="20"/>
      <c r="B355" s="28"/>
      <c r="C355" s="28"/>
      <c r="D355" s="28"/>
      <c r="E355" s="28"/>
      <c r="F355" s="51"/>
      <c r="J355" s="17"/>
      <c r="K355" s="17"/>
      <c r="L355" s="17"/>
      <c r="M355" s="17"/>
      <c r="N355" s="17"/>
      <c r="O355" s="17"/>
      <c r="P355" s="17"/>
      <c r="Q355" s="17"/>
      <c r="R355" s="17"/>
      <c r="S355" s="17"/>
      <c r="T355" s="17"/>
      <c r="U355" s="17"/>
      <c r="V355" s="17"/>
      <c r="W355" s="17"/>
      <c r="X355" s="17"/>
      <c r="Y355" s="17"/>
      <c r="Z355" s="17"/>
      <c r="AA355" s="17"/>
      <c r="AB355" s="17"/>
      <c r="AC355" s="17"/>
      <c r="AD355" s="17"/>
      <c r="AE355" s="17"/>
    </row>
    <row r="356" spans="1:31" x14ac:dyDescent="0.2">
      <c r="A356" s="20"/>
      <c r="B356" s="28"/>
      <c r="C356" s="28"/>
      <c r="D356" s="28"/>
      <c r="E356" s="28"/>
      <c r="F356" s="51"/>
      <c r="J356" s="17"/>
      <c r="K356" s="17"/>
      <c r="L356" s="17"/>
      <c r="M356" s="17"/>
      <c r="N356" s="17"/>
      <c r="O356" s="17"/>
      <c r="P356" s="17"/>
      <c r="Q356" s="17"/>
      <c r="R356" s="17"/>
      <c r="S356" s="17"/>
      <c r="T356" s="17"/>
      <c r="U356" s="17"/>
      <c r="V356" s="17"/>
      <c r="W356" s="17"/>
      <c r="X356" s="17"/>
      <c r="Y356" s="17"/>
      <c r="Z356" s="17"/>
      <c r="AA356" s="17"/>
      <c r="AB356" s="17"/>
      <c r="AC356" s="17"/>
      <c r="AD356" s="17"/>
      <c r="AE356" s="17"/>
    </row>
    <row r="357" spans="1:31" x14ac:dyDescent="0.2">
      <c r="A357" s="20"/>
      <c r="B357" s="28"/>
      <c r="C357" s="28"/>
      <c r="D357" s="28"/>
      <c r="E357" s="28"/>
      <c r="F357" s="51"/>
      <c r="J357" s="17"/>
      <c r="K357" s="17"/>
      <c r="L357" s="17"/>
      <c r="M357" s="17"/>
      <c r="N357" s="17"/>
      <c r="O357" s="17"/>
      <c r="P357" s="17"/>
      <c r="Q357" s="17"/>
      <c r="R357" s="17"/>
      <c r="S357" s="17"/>
      <c r="T357" s="17"/>
      <c r="U357" s="17"/>
      <c r="V357" s="17"/>
      <c r="W357" s="17"/>
      <c r="X357" s="17"/>
      <c r="Y357" s="17"/>
      <c r="Z357" s="17"/>
      <c r="AA357" s="17"/>
      <c r="AB357" s="17"/>
      <c r="AC357" s="17"/>
      <c r="AD357" s="17"/>
      <c r="AE357" s="17"/>
    </row>
    <row r="358" spans="1:31" x14ac:dyDescent="0.2">
      <c r="A358" s="20"/>
      <c r="B358" s="28"/>
      <c r="C358" s="28"/>
      <c r="D358" s="28"/>
      <c r="E358" s="28"/>
      <c r="F358" s="51"/>
      <c r="J358"/>
      <c r="K358"/>
      <c r="L358"/>
      <c r="M358"/>
      <c r="N358"/>
      <c r="O358"/>
      <c r="P358"/>
      <c r="Q358"/>
      <c r="R358"/>
      <c r="S358"/>
    </row>
    <row r="359" spans="1:31" x14ac:dyDescent="0.2">
      <c r="A359" s="20"/>
      <c r="B359" s="28"/>
      <c r="C359" s="28"/>
      <c r="D359" s="28"/>
      <c r="E359" s="28"/>
      <c r="F359" s="51"/>
      <c r="J359"/>
      <c r="K359"/>
      <c r="L359"/>
      <c r="M359"/>
      <c r="N359"/>
      <c r="O359"/>
      <c r="P359"/>
      <c r="Q359"/>
      <c r="R359"/>
      <c r="S359"/>
    </row>
    <row r="360" spans="1:31" x14ac:dyDescent="0.2">
      <c r="A360" s="20"/>
      <c r="B360" s="28"/>
      <c r="C360" s="28"/>
      <c r="D360" s="28"/>
      <c r="E360" s="28"/>
      <c r="F360" s="51"/>
    </row>
    <row r="361" spans="1:31" x14ac:dyDescent="0.2">
      <c r="A361" s="20"/>
      <c r="B361" s="28"/>
      <c r="C361" s="28"/>
      <c r="D361" s="28"/>
      <c r="E361" s="28"/>
      <c r="F361" s="51"/>
    </row>
    <row r="362" spans="1:31" x14ac:dyDescent="0.2">
      <c r="A362" s="20"/>
      <c r="B362" s="28"/>
      <c r="C362" s="28"/>
      <c r="D362" s="28"/>
      <c r="E362" s="28"/>
      <c r="F362" s="51"/>
    </row>
    <row r="363" spans="1:31" x14ac:dyDescent="0.2">
      <c r="A363" s="20"/>
      <c r="B363" s="28"/>
      <c r="C363" s="28"/>
      <c r="D363" s="28"/>
      <c r="E363" s="28"/>
      <c r="F363" s="51"/>
    </row>
    <row r="364" spans="1:31" x14ac:dyDescent="0.2">
      <c r="A364" s="20"/>
      <c r="B364" s="28"/>
      <c r="C364" s="28"/>
      <c r="D364" s="28"/>
      <c r="E364" s="28"/>
      <c r="F364" s="51"/>
    </row>
    <row r="365" spans="1:31" ht="13.5" thickBot="1" x14ac:dyDescent="0.25">
      <c r="A365" s="22"/>
      <c r="B365" s="23"/>
      <c r="C365" s="23"/>
      <c r="D365" s="23"/>
      <c r="E365" s="23"/>
      <c r="F365" s="24"/>
    </row>
    <row r="367" spans="1:31" x14ac:dyDescent="0.2">
      <c r="H367" s="1"/>
      <c r="I367" s="1"/>
    </row>
    <row r="368" spans="1:31" s="17" customFormat="1" ht="12.75" customHeight="1" x14ac:dyDescent="0.2">
      <c r="A368" s="302" t="s">
        <v>101</v>
      </c>
      <c r="B368" s="302"/>
      <c r="C368" s="302"/>
      <c r="D368" s="302"/>
      <c r="E368" s="302"/>
      <c r="F368" s="302"/>
      <c r="G368" s="1"/>
    </row>
    <row r="369" spans="1:10" s="17" customFormat="1" ht="12.75" customHeight="1" x14ac:dyDescent="0.2">
      <c r="A369" s="302"/>
      <c r="B369" s="302"/>
      <c r="C369" s="302"/>
      <c r="D369" s="302"/>
      <c r="E369" s="302"/>
      <c r="F369" s="302"/>
      <c r="G369" s="1"/>
    </row>
    <row r="370" spans="1:10" s="17" customFormat="1" ht="12.75" customHeight="1" x14ac:dyDescent="0.2">
      <c r="A370" s="302"/>
      <c r="B370" s="302"/>
      <c r="C370" s="302"/>
      <c r="D370" s="302"/>
      <c r="E370" s="302"/>
      <c r="F370" s="302"/>
      <c r="G370" s="1"/>
    </row>
    <row r="371" spans="1:10" s="17" customFormat="1" ht="12.75" customHeight="1" x14ac:dyDescent="0.2">
      <c r="A371" s="302"/>
      <c r="B371" s="302"/>
      <c r="C371" s="302"/>
      <c r="D371" s="302"/>
      <c r="E371" s="302"/>
      <c r="F371" s="302"/>
      <c r="G371" s="1"/>
    </row>
    <row r="372" spans="1:10" s="17" customFormat="1" ht="12.75" customHeight="1" x14ac:dyDescent="0.2">
      <c r="A372" s="302"/>
      <c r="B372" s="302"/>
      <c r="C372" s="302"/>
      <c r="D372" s="302"/>
      <c r="E372" s="302"/>
      <c r="F372" s="302"/>
      <c r="G372" s="1"/>
    </row>
    <row r="373" spans="1:10" s="17" customFormat="1" ht="12.75" customHeight="1" x14ac:dyDescent="0.2">
      <c r="A373" s="122"/>
      <c r="C373" s="228"/>
      <c r="D373" s="122"/>
      <c r="F373" s="122"/>
      <c r="G373" s="1"/>
    </row>
    <row r="374" spans="1:10" s="17" customFormat="1" ht="25.5" x14ac:dyDescent="0.2">
      <c r="A374" s="122"/>
      <c r="B374" s="17" t="s">
        <v>102</v>
      </c>
      <c r="C374" s="241" t="s">
        <v>103</v>
      </c>
      <c r="D374" s="241" t="s">
        <v>104</v>
      </c>
      <c r="F374" s="122"/>
      <c r="G374" s="1"/>
    </row>
    <row r="375" spans="1:10" ht="14.25" x14ac:dyDescent="0.2">
      <c r="A375" s="4" t="s">
        <v>16</v>
      </c>
      <c r="B375" s="60">
        <f>$C$312</f>
        <v>0.04</v>
      </c>
      <c r="C375" s="60">
        <v>7.0000000000000007E-2</v>
      </c>
      <c r="D375" s="60">
        <f>$B375</f>
        <v>0.04</v>
      </c>
      <c r="F375" s="30"/>
      <c r="G375" s="30"/>
      <c r="J375" s="59"/>
    </row>
    <row r="376" spans="1:10" ht="14.25" x14ac:dyDescent="0.2">
      <c r="A376" s="4" t="s">
        <v>17</v>
      </c>
      <c r="B376" s="60">
        <f>$C$313</f>
        <v>0.05</v>
      </c>
      <c r="C376" s="60">
        <f t="shared" ref="C376" si="32">$B376</f>
        <v>0.05</v>
      </c>
      <c r="D376" s="60">
        <v>0.08</v>
      </c>
      <c r="F376" s="30"/>
      <c r="G376" s="30"/>
      <c r="J376" s="59"/>
    </row>
    <row r="377" spans="1:10" x14ac:dyDescent="0.2">
      <c r="B377" s="61"/>
      <c r="C377" s="61"/>
      <c r="D377" s="61"/>
      <c r="F377" s="30"/>
      <c r="G377" s="30"/>
      <c r="J377" s="59"/>
    </row>
    <row r="379" spans="1:10" ht="13.5" thickBot="1" x14ac:dyDescent="0.25">
      <c r="B379" s="1"/>
    </row>
    <row r="380" spans="1:10" ht="39" thickBot="1" x14ac:dyDescent="0.25">
      <c r="B380" s="252" t="s">
        <v>3</v>
      </c>
      <c r="C380" s="253" t="s">
        <v>106</v>
      </c>
      <c r="D380" s="254" t="s">
        <v>105</v>
      </c>
      <c r="E380" s="255" t="s">
        <v>108</v>
      </c>
      <c r="F380" s="256" t="s">
        <v>109</v>
      </c>
    </row>
    <row r="381" spans="1:10" x14ac:dyDescent="0.2">
      <c r="B381" s="242">
        <v>0</v>
      </c>
      <c r="C381" s="244">
        <f>$B$375+B381*($B$376)</f>
        <v>0.04</v>
      </c>
      <c r="D381" s="245">
        <f>$B$375</f>
        <v>0.04</v>
      </c>
      <c r="E381" s="246">
        <f>$C$375+B381*($C$376)</f>
        <v>7.0000000000000007E-2</v>
      </c>
      <c r="F381" s="247">
        <f>$D$375+B381*$D$376</f>
        <v>0.04</v>
      </c>
    </row>
    <row r="382" spans="1:10" x14ac:dyDescent="0.2">
      <c r="B382" s="242">
        <v>0.5</v>
      </c>
      <c r="C382" s="244">
        <f t="shared" ref="C382:C385" si="33">$B$375+B382*($B$376)</f>
        <v>6.5000000000000002E-2</v>
      </c>
      <c r="D382" s="245">
        <f>$B$375</f>
        <v>0.04</v>
      </c>
      <c r="E382" s="246">
        <f>$C$375+B382*($C$376)</f>
        <v>9.5000000000000001E-2</v>
      </c>
      <c r="F382" s="247">
        <f t="shared" ref="F382:F385" si="34">$D$375+B382*$D$376</f>
        <v>0.08</v>
      </c>
    </row>
    <row r="383" spans="1:10" x14ac:dyDescent="0.2">
      <c r="B383" s="242">
        <v>1</v>
      </c>
      <c r="C383" s="244">
        <f t="shared" si="33"/>
        <v>0.09</v>
      </c>
      <c r="D383" s="245">
        <f>$B$375</f>
        <v>0.04</v>
      </c>
      <c r="E383" s="246">
        <f>$C$375+B383*($C$376)</f>
        <v>0.12000000000000001</v>
      </c>
      <c r="F383" s="247">
        <f t="shared" si="34"/>
        <v>0.12</v>
      </c>
    </row>
    <row r="384" spans="1:10" x14ac:dyDescent="0.2">
      <c r="B384" s="242">
        <v>1.5</v>
      </c>
      <c r="C384" s="244">
        <f t="shared" si="33"/>
        <v>0.11500000000000002</v>
      </c>
      <c r="D384" s="245">
        <f>$B$375</f>
        <v>0.04</v>
      </c>
      <c r="E384" s="246">
        <f>$C$375+B384*($C$376)</f>
        <v>0.14500000000000002</v>
      </c>
      <c r="F384" s="247">
        <f t="shared" si="34"/>
        <v>0.16</v>
      </c>
    </row>
    <row r="385" spans="1:9" ht="13.5" thickBot="1" x14ac:dyDescent="0.25">
      <c r="B385" s="243">
        <v>2</v>
      </c>
      <c r="C385" s="248">
        <f t="shared" si="33"/>
        <v>0.14000000000000001</v>
      </c>
      <c r="D385" s="249">
        <f>$B$375</f>
        <v>0.04</v>
      </c>
      <c r="E385" s="250">
        <f>$C$375+B385*($C$376)</f>
        <v>0.17</v>
      </c>
      <c r="F385" s="251">
        <f t="shared" si="34"/>
        <v>0.2</v>
      </c>
    </row>
    <row r="386" spans="1:9" ht="13.5" thickBot="1" x14ac:dyDescent="0.25"/>
    <row r="387" spans="1:9" ht="15" thickBot="1" x14ac:dyDescent="0.25">
      <c r="A387" s="312" t="s">
        <v>107</v>
      </c>
      <c r="B387" s="313"/>
      <c r="C387" s="313"/>
      <c r="D387" s="313"/>
      <c r="E387" s="313"/>
      <c r="F387" s="313"/>
      <c r="G387" s="257"/>
      <c r="H387" s="257"/>
      <c r="I387" s="258"/>
    </row>
    <row r="388" spans="1:9" x14ac:dyDescent="0.2">
      <c r="A388" s="20"/>
      <c r="B388" s="28"/>
      <c r="C388" s="28"/>
      <c r="D388" s="28"/>
      <c r="E388" s="28"/>
      <c r="F388" s="28"/>
      <c r="G388" s="28"/>
      <c r="H388" s="28"/>
      <c r="I388" s="51"/>
    </row>
    <row r="389" spans="1:9" x14ac:dyDescent="0.2">
      <c r="A389" s="20"/>
      <c r="B389" s="28"/>
      <c r="C389" s="28"/>
      <c r="D389" s="28"/>
      <c r="E389" s="28"/>
      <c r="F389" s="28"/>
      <c r="G389" s="28"/>
      <c r="H389" s="28"/>
      <c r="I389" s="51"/>
    </row>
    <row r="390" spans="1:9" x14ac:dyDescent="0.2">
      <c r="A390" s="20"/>
      <c r="B390" s="28"/>
      <c r="C390" s="28"/>
      <c r="D390" s="28"/>
      <c r="E390" s="28"/>
      <c r="F390" s="28"/>
      <c r="G390" s="28"/>
      <c r="H390" s="28"/>
      <c r="I390" s="51"/>
    </row>
    <row r="391" spans="1:9" x14ac:dyDescent="0.2">
      <c r="A391" s="20"/>
      <c r="B391" s="28"/>
      <c r="C391" s="28"/>
      <c r="D391" s="28"/>
      <c r="E391" s="28"/>
      <c r="F391" s="28"/>
      <c r="G391" s="28"/>
      <c r="H391" s="28"/>
      <c r="I391" s="51"/>
    </row>
    <row r="392" spans="1:9" x14ac:dyDescent="0.2">
      <c r="A392" s="20"/>
      <c r="B392" s="28"/>
      <c r="C392" s="28"/>
      <c r="D392" s="28"/>
      <c r="E392" s="28"/>
      <c r="F392" s="28"/>
      <c r="G392" s="28"/>
      <c r="H392" s="28"/>
      <c r="I392" s="51"/>
    </row>
    <row r="393" spans="1:9" x14ac:dyDescent="0.2">
      <c r="A393" s="20"/>
      <c r="B393" s="28"/>
      <c r="C393" s="28"/>
      <c r="D393" s="28"/>
      <c r="E393" s="28"/>
      <c r="F393" s="28"/>
      <c r="G393" s="28"/>
      <c r="H393" s="28"/>
      <c r="I393" s="51"/>
    </row>
    <row r="394" spans="1:9" x14ac:dyDescent="0.2">
      <c r="A394" s="20"/>
      <c r="B394" s="28"/>
      <c r="C394" s="28"/>
      <c r="D394" s="28"/>
      <c r="E394" s="28"/>
      <c r="F394" s="28"/>
      <c r="G394" s="28"/>
      <c r="H394" s="28"/>
      <c r="I394" s="51"/>
    </row>
    <row r="395" spans="1:9" x14ac:dyDescent="0.2">
      <c r="A395" s="20"/>
      <c r="B395" s="28"/>
      <c r="C395" s="28"/>
      <c r="D395" s="28"/>
      <c r="E395" s="28"/>
      <c r="F395" s="28"/>
      <c r="G395" s="28"/>
      <c r="H395" s="28"/>
      <c r="I395" s="51"/>
    </row>
    <row r="396" spans="1:9" x14ac:dyDescent="0.2">
      <c r="A396" s="20"/>
      <c r="B396" s="28"/>
      <c r="C396" s="28"/>
      <c r="D396" s="28"/>
      <c r="E396" s="28"/>
      <c r="F396" s="28"/>
      <c r="G396" s="28"/>
      <c r="H396" s="28"/>
      <c r="I396" s="51"/>
    </row>
    <row r="397" spans="1:9" x14ac:dyDescent="0.2">
      <c r="A397" s="20"/>
      <c r="B397" s="28"/>
      <c r="C397" s="28"/>
      <c r="D397" s="28"/>
      <c r="E397" s="28"/>
      <c r="F397" s="28"/>
      <c r="G397" s="28"/>
      <c r="H397" s="28"/>
      <c r="I397" s="51"/>
    </row>
    <row r="398" spans="1:9" x14ac:dyDescent="0.2">
      <c r="A398" s="20"/>
      <c r="B398" s="28"/>
      <c r="C398" s="28"/>
      <c r="D398" s="28"/>
      <c r="E398" s="28"/>
      <c r="F398" s="28"/>
      <c r="G398" s="28"/>
      <c r="H398" s="28"/>
      <c r="I398" s="51"/>
    </row>
    <row r="399" spans="1:9" x14ac:dyDescent="0.2">
      <c r="A399" s="20"/>
      <c r="B399" s="28"/>
      <c r="C399" s="28"/>
      <c r="D399" s="28"/>
      <c r="E399" s="28"/>
      <c r="F399" s="28"/>
      <c r="G399" s="28"/>
      <c r="H399" s="28"/>
      <c r="I399" s="51"/>
    </row>
    <row r="400" spans="1:9" x14ac:dyDescent="0.2">
      <c r="A400" s="20"/>
      <c r="B400" s="28"/>
      <c r="C400" s="28"/>
      <c r="D400" s="28"/>
      <c r="E400" s="28"/>
      <c r="F400" s="28"/>
      <c r="G400" s="28"/>
      <c r="H400" s="28"/>
      <c r="I400" s="51"/>
    </row>
    <row r="401" spans="1:9" x14ac:dyDescent="0.2">
      <c r="A401" s="20"/>
      <c r="B401" s="28"/>
      <c r="C401" s="28"/>
      <c r="D401" s="28"/>
      <c r="E401" s="28"/>
      <c r="F401" s="28"/>
      <c r="G401" s="28"/>
      <c r="H401" s="28"/>
      <c r="I401" s="51"/>
    </row>
    <row r="402" spans="1:9" x14ac:dyDescent="0.2">
      <c r="A402" s="20"/>
      <c r="B402" s="28"/>
      <c r="C402" s="28"/>
      <c r="D402" s="28"/>
      <c r="E402" s="28"/>
      <c r="F402" s="28"/>
      <c r="G402" s="28"/>
      <c r="H402" s="28"/>
      <c r="I402" s="51"/>
    </row>
    <row r="403" spans="1:9" x14ac:dyDescent="0.2">
      <c r="A403" s="20"/>
      <c r="B403" s="28"/>
      <c r="C403" s="28"/>
      <c r="D403" s="28"/>
      <c r="E403" s="28"/>
      <c r="F403" s="28"/>
      <c r="G403" s="28"/>
      <c r="H403" s="28"/>
      <c r="I403" s="51"/>
    </row>
    <row r="404" spans="1:9" x14ac:dyDescent="0.2">
      <c r="A404" s="20"/>
      <c r="B404" s="28"/>
      <c r="C404" s="28"/>
      <c r="D404" s="28"/>
      <c r="E404" s="28"/>
      <c r="F404" s="28"/>
      <c r="G404" s="28"/>
      <c r="H404" s="28"/>
      <c r="I404" s="51"/>
    </row>
    <row r="405" spans="1:9" x14ac:dyDescent="0.2">
      <c r="A405" s="20"/>
      <c r="B405" s="28"/>
      <c r="C405" s="28"/>
      <c r="D405" s="28"/>
      <c r="E405" s="28"/>
      <c r="F405" s="28"/>
      <c r="G405" s="28"/>
      <c r="H405" s="28"/>
      <c r="I405" s="51"/>
    </row>
    <row r="406" spans="1:9" x14ac:dyDescent="0.2">
      <c r="A406" s="20"/>
      <c r="B406" s="28"/>
      <c r="C406" s="28"/>
      <c r="D406" s="28"/>
      <c r="E406" s="28"/>
      <c r="F406" s="28"/>
      <c r="G406" s="28"/>
      <c r="H406" s="28"/>
      <c r="I406" s="51"/>
    </row>
    <row r="407" spans="1:9" x14ac:dyDescent="0.2">
      <c r="A407" s="20"/>
      <c r="B407" s="28"/>
      <c r="C407" s="28"/>
      <c r="D407" s="28"/>
      <c r="E407" s="28"/>
      <c r="F407" s="28"/>
      <c r="G407" s="28"/>
      <c r="H407" s="28"/>
      <c r="I407" s="51"/>
    </row>
    <row r="408" spans="1:9" x14ac:dyDescent="0.2">
      <c r="A408" s="20"/>
      <c r="B408" s="28"/>
      <c r="C408" s="28"/>
      <c r="D408" s="28"/>
      <c r="E408" s="28"/>
      <c r="F408" s="28"/>
      <c r="G408" s="28"/>
      <c r="H408" s="28"/>
      <c r="I408" s="51"/>
    </row>
    <row r="409" spans="1:9" ht="13.5" thickBot="1" x14ac:dyDescent="0.25">
      <c r="A409" s="22"/>
      <c r="B409" s="23"/>
      <c r="C409" s="23"/>
      <c r="D409" s="23"/>
      <c r="E409" s="23"/>
      <c r="F409" s="23"/>
      <c r="G409" s="23"/>
      <c r="H409" s="23"/>
      <c r="I409" s="24"/>
    </row>
    <row r="411" spans="1:9" x14ac:dyDescent="0.2">
      <c r="A411" s="347" t="s">
        <v>18</v>
      </c>
      <c r="B411" s="348"/>
      <c r="C411" s="348"/>
      <c r="D411" s="348"/>
      <c r="E411" s="348"/>
      <c r="F411" s="348"/>
    </row>
    <row r="412" spans="1:9" x14ac:dyDescent="0.2">
      <c r="A412" s="348"/>
      <c r="B412" s="348"/>
      <c r="C412" s="348"/>
      <c r="D412" s="348"/>
      <c r="E412" s="348"/>
      <c r="F412" s="348"/>
    </row>
    <row r="413" spans="1:9" x14ac:dyDescent="0.2">
      <c r="A413" s="348"/>
      <c r="B413" s="348"/>
      <c r="C413" s="348"/>
      <c r="D413" s="348"/>
      <c r="E413" s="348"/>
      <c r="F413" s="348"/>
    </row>
    <row r="414" spans="1:9" x14ac:dyDescent="0.2">
      <c r="A414" s="348"/>
      <c r="B414" s="348"/>
      <c r="C414" s="348"/>
      <c r="D414" s="348"/>
      <c r="E414" s="348"/>
      <c r="F414" s="348"/>
    </row>
    <row r="415" spans="1:9" x14ac:dyDescent="0.2">
      <c r="A415" s="348"/>
      <c r="B415" s="348"/>
      <c r="C415" s="348"/>
      <c r="D415" s="348"/>
      <c r="E415" s="348"/>
      <c r="F415" s="348"/>
    </row>
    <row r="416" spans="1:9" x14ac:dyDescent="0.2">
      <c r="A416" s="348"/>
      <c r="B416" s="348"/>
      <c r="C416" s="348"/>
      <c r="D416" s="348"/>
      <c r="E416" s="348"/>
      <c r="F416" s="348"/>
    </row>
    <row r="417" spans="1:12" x14ac:dyDescent="0.2">
      <c r="A417" s="348"/>
      <c r="B417" s="348"/>
      <c r="C417" s="348"/>
      <c r="D417" s="348"/>
      <c r="E417" s="348"/>
      <c r="F417" s="348"/>
    </row>
    <row r="418" spans="1:12" s="17" customFormat="1" x14ac:dyDescent="0.2">
      <c r="A418" s="15"/>
      <c r="B418" s="4"/>
      <c r="C418" s="4"/>
      <c r="D418" s="4"/>
      <c r="E418" s="4"/>
      <c r="F418" s="4"/>
      <c r="G418" s="4"/>
    </row>
    <row r="419" spans="1:12" s="17" customFormat="1" x14ac:dyDescent="0.2">
      <c r="A419" s="15"/>
      <c r="B419" s="4"/>
      <c r="C419" s="4"/>
      <c r="D419" s="4"/>
      <c r="E419" s="4"/>
      <c r="F419" s="4"/>
      <c r="G419" s="4"/>
    </row>
    <row r="420" spans="1:12" ht="12.75" customHeight="1" x14ac:dyDescent="0.2">
      <c r="A420" s="302" t="s">
        <v>110</v>
      </c>
      <c r="B420" s="302"/>
      <c r="C420" s="302"/>
      <c r="D420" s="302"/>
      <c r="E420" s="302"/>
      <c r="F420" s="302"/>
    </row>
    <row r="421" spans="1:12" x14ac:dyDescent="0.2">
      <c r="A421" s="302"/>
      <c r="B421" s="302"/>
      <c r="C421" s="302"/>
      <c r="D421" s="302"/>
      <c r="E421" s="302"/>
      <c r="F421" s="302"/>
    </row>
    <row r="422" spans="1:12" x14ac:dyDescent="0.2">
      <c r="A422" s="302"/>
      <c r="B422" s="302"/>
      <c r="C422" s="302"/>
      <c r="D422" s="302"/>
      <c r="E422" s="302"/>
      <c r="F422" s="302"/>
    </row>
    <row r="423" spans="1:12" ht="13.5" thickBot="1" x14ac:dyDescent="0.25">
      <c r="A423" s="13"/>
      <c r="B423" s="1"/>
      <c r="C423" s="1"/>
      <c r="D423" s="1"/>
      <c r="E423" s="1"/>
      <c r="F423" s="1"/>
      <c r="G423" s="1"/>
    </row>
    <row r="424" spans="1:12" ht="26.25" thickBot="1" x14ac:dyDescent="0.25">
      <c r="A424" s="33" t="s">
        <v>0</v>
      </c>
      <c r="B424" s="34" t="s">
        <v>13</v>
      </c>
      <c r="C424" s="35" t="s">
        <v>14</v>
      </c>
      <c r="D424" s="19" t="s">
        <v>3</v>
      </c>
      <c r="E424" s="18" t="s">
        <v>111</v>
      </c>
      <c r="F424" s="1"/>
      <c r="G424" s="1"/>
    </row>
    <row r="425" spans="1:12" x14ac:dyDescent="0.2">
      <c r="A425" s="36" t="s">
        <v>58</v>
      </c>
      <c r="B425" s="37">
        <v>1400000</v>
      </c>
      <c r="C425" s="38">
        <f>B425/$B$427</f>
        <v>0.7</v>
      </c>
      <c r="D425" s="259">
        <f>E310</f>
        <v>0.60269082921471728</v>
      </c>
      <c r="E425" s="260">
        <f>C425*D425</f>
        <v>0.42188358045030205</v>
      </c>
      <c r="F425" s="1"/>
      <c r="G425" s="1"/>
    </row>
    <row r="426" spans="1:12" ht="15" x14ac:dyDescent="0.2">
      <c r="A426" s="36" t="s">
        <v>59</v>
      </c>
      <c r="B426" s="40">
        <v>600000</v>
      </c>
      <c r="C426" s="41">
        <f>B426/$B$427</f>
        <v>0.3</v>
      </c>
      <c r="D426" s="259">
        <v>1.3</v>
      </c>
      <c r="E426" s="261">
        <f>C426*D426</f>
        <v>0.39</v>
      </c>
      <c r="F426" s="1"/>
      <c r="G426" s="1"/>
    </row>
    <row r="427" spans="1:12" ht="19.5" customHeight="1" x14ac:dyDescent="0.2">
      <c r="A427" s="42" t="s">
        <v>15</v>
      </c>
      <c r="B427" s="37">
        <f>SUM(B425:B426)</f>
        <v>2000000</v>
      </c>
      <c r="C427" s="43">
        <f>SUM(C425:C426)</f>
        <v>1</v>
      </c>
      <c r="D427" s="39"/>
      <c r="E427" s="260"/>
      <c r="F427" s="1"/>
      <c r="G427" s="1"/>
    </row>
    <row r="428" spans="1:12" s="17" customFormat="1" ht="13.5" thickBot="1" x14ac:dyDescent="0.25">
      <c r="A428" s="36"/>
      <c r="B428" s="14"/>
      <c r="C428" s="28"/>
      <c r="D428" s="44"/>
      <c r="E428" s="262"/>
      <c r="F428" s="1"/>
      <c r="G428" s="1"/>
    </row>
    <row r="429" spans="1:12" s="1" customFormat="1" ht="13.5" thickBot="1" x14ac:dyDescent="0.25">
      <c r="A429" s="22"/>
      <c r="B429" s="31"/>
      <c r="C429" s="45"/>
      <c r="D429" s="46" t="s">
        <v>112</v>
      </c>
      <c r="E429" s="263">
        <f>SUM(E425:E426)</f>
        <v>0.81188358045030207</v>
      </c>
      <c r="H429"/>
      <c r="I429" s="48"/>
      <c r="J429" s="48"/>
      <c r="K429" s="48"/>
      <c r="L429" s="48"/>
    </row>
    <row r="430" spans="1:12" x14ac:dyDescent="0.2">
      <c r="A430" s="47"/>
      <c r="B430" s="1"/>
      <c r="C430" s="1"/>
      <c r="D430" s="1"/>
      <c r="E430" s="1"/>
      <c r="F430" s="1"/>
      <c r="G430" s="1"/>
    </row>
    <row r="432" spans="1:12" x14ac:dyDescent="0.2">
      <c r="A432" s="4" t="s">
        <v>20</v>
      </c>
    </row>
    <row r="433" spans="1:11" ht="14.25" x14ac:dyDescent="0.2">
      <c r="A433" s="150" t="s">
        <v>115</v>
      </c>
      <c r="B433" s="60">
        <f>$C$312</f>
        <v>0.04</v>
      </c>
    </row>
    <row r="434" spans="1:11" ht="14.25" x14ac:dyDescent="0.2">
      <c r="A434" s="150" t="s">
        <v>43</v>
      </c>
      <c r="B434" s="60">
        <f>$C$313</f>
        <v>0.05</v>
      </c>
    </row>
    <row r="435" spans="1:11" x14ac:dyDescent="0.2">
      <c r="A435" s="150"/>
      <c r="B435" s="60"/>
    </row>
    <row r="436" spans="1:11" ht="21" x14ac:dyDescent="0.2">
      <c r="A436" s="264" t="s">
        <v>113</v>
      </c>
      <c r="B436" s="218" t="s">
        <v>114</v>
      </c>
    </row>
    <row r="437" spans="1:11" ht="13.5" thickBot="1" x14ac:dyDescent="0.25"/>
    <row r="438" spans="1:11" ht="21.75" thickBot="1" x14ac:dyDescent="0.25">
      <c r="A438" s="266" t="s">
        <v>116</v>
      </c>
      <c r="B438" s="265">
        <f>B433+B434*E429</f>
        <v>8.0594179022515117E-2</v>
      </c>
    </row>
    <row r="441" spans="1:11" x14ac:dyDescent="0.2">
      <c r="A441" s="267" t="s">
        <v>117</v>
      </c>
    </row>
    <row r="443" spans="1:11" ht="12.75" customHeight="1" x14ac:dyDescent="0.2">
      <c r="A443" s="297" t="s">
        <v>118</v>
      </c>
      <c r="B443" s="297"/>
      <c r="C443" s="297"/>
      <c r="D443" s="297"/>
      <c r="E443" s="297"/>
      <c r="F443" s="297"/>
    </row>
    <row r="444" spans="1:11" x14ac:dyDescent="0.2">
      <c r="A444" s="297"/>
      <c r="B444" s="297"/>
      <c r="C444" s="297"/>
      <c r="D444" s="297"/>
      <c r="E444" s="297"/>
      <c r="F444" s="297"/>
    </row>
    <row r="445" spans="1:11" ht="13.5" thickBot="1" x14ac:dyDescent="0.25">
      <c r="A445" s="148"/>
      <c r="B445" s="148"/>
      <c r="C445" s="148"/>
      <c r="D445" s="148"/>
      <c r="E445" s="148"/>
      <c r="F445" s="148"/>
    </row>
    <row r="446" spans="1:11" ht="26.25" thickBot="1" x14ac:dyDescent="0.25">
      <c r="A446" s="33" t="s">
        <v>0</v>
      </c>
      <c r="B446" s="34" t="s">
        <v>13</v>
      </c>
      <c r="C446" s="35" t="s">
        <v>14</v>
      </c>
      <c r="D446" s="268" t="s">
        <v>119</v>
      </c>
      <c r="E446" s="270" t="s">
        <v>120</v>
      </c>
      <c r="F446" s="148"/>
    </row>
    <row r="447" spans="1:11" s="17" customFormat="1" x14ac:dyDescent="0.2">
      <c r="A447" s="36" t="s">
        <v>58</v>
      </c>
      <c r="B447" s="37">
        <f>B425</f>
        <v>1400000</v>
      </c>
      <c r="C447" s="38">
        <f>B447/$B$427</f>
        <v>0.7</v>
      </c>
      <c r="D447" s="269">
        <f>C317</f>
        <v>7.0134541460735861E-2</v>
      </c>
      <c r="E447" s="271">
        <f>C447*D447</f>
        <v>4.9094179022515103E-2</v>
      </c>
      <c r="F447" s="122"/>
      <c r="G447" s="1"/>
    </row>
    <row r="448" spans="1:11" s="17" customFormat="1" ht="15" x14ac:dyDescent="0.2">
      <c r="A448" s="36" t="s">
        <v>59</v>
      </c>
      <c r="B448" s="40">
        <f>B426</f>
        <v>600000</v>
      </c>
      <c r="C448" s="41">
        <f>B448/$B$427</f>
        <v>0.3</v>
      </c>
      <c r="D448" s="269">
        <f>D317</f>
        <v>0.10504667764964304</v>
      </c>
      <c r="E448" s="272">
        <f>C448*D448</f>
        <v>3.1514003294892907E-2</v>
      </c>
      <c r="J448" s="147"/>
      <c r="K448" s="147"/>
    </row>
    <row r="449" spans="1:12" s="17" customFormat="1" x14ac:dyDescent="0.2">
      <c r="A449" s="42" t="s">
        <v>15</v>
      </c>
      <c r="B449" s="37">
        <f>SUM(B447:B448)</f>
        <v>2000000</v>
      </c>
      <c r="C449" s="43">
        <f>SUM(C447:C448)</f>
        <v>1</v>
      </c>
      <c r="D449" s="39"/>
      <c r="E449" s="271"/>
      <c r="J449" s="146"/>
      <c r="K449" s="146"/>
    </row>
    <row r="450" spans="1:12" s="17" customFormat="1" ht="13.5" thickBot="1" x14ac:dyDescent="0.25">
      <c r="A450" s="36"/>
      <c r="B450" s="14"/>
      <c r="C450" s="28"/>
      <c r="D450" s="44"/>
      <c r="E450" s="271"/>
    </row>
    <row r="451" spans="1:12" s="17" customFormat="1" ht="13.5" thickBot="1" x14ac:dyDescent="0.25">
      <c r="A451" s="22"/>
      <c r="B451" s="31"/>
      <c r="C451" s="45"/>
      <c r="D451" s="274" t="s">
        <v>121</v>
      </c>
      <c r="E451" s="273">
        <f>SUM(E447:E448)</f>
        <v>8.0608182317408017E-2</v>
      </c>
    </row>
    <row r="452" spans="1:12" s="17" customFormat="1" ht="12.75" customHeight="1" x14ac:dyDescent="0.2"/>
    <row r="454" spans="1:12" s="17" customFormat="1" ht="12.75" customHeight="1" x14ac:dyDescent="0.2">
      <c r="A454" s="297" t="s">
        <v>129</v>
      </c>
      <c r="B454" s="297"/>
      <c r="C454" s="297"/>
      <c r="D454" s="297"/>
      <c r="E454" s="297"/>
      <c r="F454" s="297"/>
      <c r="G454" s="1"/>
    </row>
    <row r="455" spans="1:12" x14ac:dyDescent="0.2">
      <c r="A455" s="297"/>
      <c r="B455" s="297"/>
      <c r="C455" s="297"/>
      <c r="D455" s="297"/>
      <c r="E455" s="297"/>
      <c r="F455" s="297"/>
    </row>
    <row r="456" spans="1:12" x14ac:dyDescent="0.2">
      <c r="A456" s="297"/>
      <c r="B456" s="297"/>
      <c r="C456" s="297"/>
      <c r="D456" s="297"/>
      <c r="E456" s="297"/>
      <c r="F456" s="297"/>
    </row>
    <row r="457" spans="1:12" x14ac:dyDescent="0.2">
      <c r="A457" s="297"/>
      <c r="B457" s="297"/>
      <c r="C457" s="297"/>
      <c r="D457" s="297"/>
      <c r="E457" s="297"/>
      <c r="F457" s="297"/>
    </row>
    <row r="460" spans="1:12" ht="13.5" thickBot="1" x14ac:dyDescent="0.25"/>
    <row r="461" spans="1:12" ht="13.5" thickBot="1" x14ac:dyDescent="0.25">
      <c r="A461" s="32"/>
      <c r="B461" s="16"/>
      <c r="C461" s="298" t="s">
        <v>124</v>
      </c>
      <c r="D461" s="299"/>
    </row>
    <row r="462" spans="1:12" x14ac:dyDescent="0.2">
      <c r="A462" s="20"/>
      <c r="B462" s="28"/>
      <c r="C462" s="288" t="s">
        <v>122</v>
      </c>
      <c r="D462" s="291" t="s">
        <v>123</v>
      </c>
      <c r="E462" s="300" t="s">
        <v>127</v>
      </c>
      <c r="F462" s="301"/>
    </row>
    <row r="463" spans="1:12" x14ac:dyDescent="0.2">
      <c r="A463" s="20"/>
      <c r="B463" s="283" t="s">
        <v>6</v>
      </c>
      <c r="C463" s="289">
        <v>0.7</v>
      </c>
      <c r="D463" s="292">
        <v>1.4</v>
      </c>
      <c r="E463" s="281">
        <v>0</v>
      </c>
      <c r="F463" s="278">
        <v>2</v>
      </c>
    </row>
    <row r="464" spans="1:12" x14ac:dyDescent="0.2">
      <c r="A464" s="20"/>
      <c r="B464" s="120" t="str">
        <f>B312</f>
        <v>Risk-free rate =</v>
      </c>
      <c r="C464" s="284">
        <f>C312</f>
        <v>0.04</v>
      </c>
      <c r="D464" s="285">
        <f>C464</f>
        <v>0.04</v>
      </c>
      <c r="E464" s="282">
        <f t="shared" ref="E464:F464" si="35">D464</f>
        <v>0.04</v>
      </c>
      <c r="F464" s="279">
        <f t="shared" si="35"/>
        <v>0.04</v>
      </c>
      <c r="K464" s="275"/>
      <c r="L464" s="275"/>
    </row>
    <row r="465" spans="1:12" ht="13.5" thickBot="1" x14ac:dyDescent="0.25">
      <c r="A465" s="22"/>
      <c r="B465" s="126" t="str">
        <f>B313</f>
        <v>Market risk premium =</v>
      </c>
      <c r="C465" s="286">
        <f>C313</f>
        <v>0.05</v>
      </c>
      <c r="D465" s="287">
        <f>C465</f>
        <v>0.05</v>
      </c>
      <c r="E465" s="282">
        <f t="shared" ref="E465:F465" si="36">D465</f>
        <v>0.05</v>
      </c>
      <c r="F465" s="279">
        <f t="shared" si="36"/>
        <v>0.05</v>
      </c>
      <c r="K465" s="275"/>
      <c r="L465" s="275"/>
    </row>
    <row r="466" spans="1:12" ht="22.5" customHeight="1" thickBot="1" x14ac:dyDescent="0.25">
      <c r="A466" s="276"/>
      <c r="B466" s="277" t="s">
        <v>125</v>
      </c>
      <c r="C466" s="290">
        <f>C464+(C463*C465)</f>
        <v>7.4999999999999997E-2</v>
      </c>
      <c r="D466" s="294">
        <f>D464+(D463*D465)</f>
        <v>0.10999999999999999</v>
      </c>
      <c r="E466" s="293">
        <f t="shared" ref="E466:F466" si="37">E464+(E463*E465)</f>
        <v>0.04</v>
      </c>
      <c r="F466" s="280">
        <f t="shared" si="37"/>
        <v>0.14000000000000001</v>
      </c>
      <c r="K466" s="275"/>
      <c r="L466" s="275"/>
    </row>
    <row r="467" spans="1:12" ht="13.5" thickBot="1" x14ac:dyDescent="0.25">
      <c r="A467" s="20"/>
      <c r="B467" s="283" t="s">
        <v>126</v>
      </c>
      <c r="C467" s="295">
        <v>8.5000000000000006E-2</v>
      </c>
      <c r="D467" s="296">
        <v>9.5000000000000001E-2</v>
      </c>
    </row>
    <row r="468" spans="1:12" ht="13.5" thickBot="1" x14ac:dyDescent="0.25">
      <c r="A468" s="276"/>
      <c r="B468" s="277" t="s">
        <v>128</v>
      </c>
      <c r="C468" s="290">
        <f>C467-C466</f>
        <v>1.0000000000000009E-2</v>
      </c>
      <c r="D468" s="294">
        <f>D467-D466</f>
        <v>-1.4999999999999986E-2</v>
      </c>
    </row>
    <row r="473" spans="1:12" x14ac:dyDescent="0.2">
      <c r="I473" s="275"/>
      <c r="J473" s="275"/>
      <c r="K473" s="275"/>
    </row>
    <row r="492" spans="1:6" x14ac:dyDescent="0.2">
      <c r="A492" s="346" t="s">
        <v>137</v>
      </c>
      <c r="B492" s="346"/>
      <c r="C492" s="346"/>
      <c r="D492" s="346"/>
      <c r="E492" s="346"/>
      <c r="F492" s="346"/>
    </row>
    <row r="493" spans="1:6" x14ac:dyDescent="0.2">
      <c r="A493" s="346"/>
      <c r="B493" s="346"/>
      <c r="C493" s="346"/>
      <c r="D493" s="346"/>
      <c r="E493" s="346"/>
      <c r="F493" s="346"/>
    </row>
    <row r="495" spans="1:6" x14ac:dyDescent="0.2">
      <c r="A495" s="15"/>
    </row>
    <row r="496" spans="1:6" x14ac:dyDescent="0.2">
      <c r="A496" s="346" t="s">
        <v>138</v>
      </c>
      <c r="B496" s="346"/>
      <c r="C496" s="346"/>
      <c r="D496" s="346"/>
      <c r="E496" s="346"/>
      <c r="F496" s="346"/>
    </row>
    <row r="497" spans="1:8" x14ac:dyDescent="0.2">
      <c r="A497" s="346"/>
      <c r="B497" s="346"/>
      <c r="C497" s="346"/>
      <c r="D497" s="346"/>
      <c r="E497" s="346"/>
      <c r="F497" s="346"/>
    </row>
    <row r="498" spans="1:8" x14ac:dyDescent="0.2">
      <c r="A498" s="15"/>
    </row>
    <row r="499" spans="1:8" x14ac:dyDescent="0.2">
      <c r="A499" s="15"/>
    </row>
    <row r="500" spans="1:8" x14ac:dyDescent="0.2">
      <c r="A500" s="15"/>
    </row>
    <row r="501" spans="1:8" x14ac:dyDescent="0.2">
      <c r="A501" s="15"/>
    </row>
    <row r="502" spans="1:8" x14ac:dyDescent="0.2">
      <c r="A502" s="15"/>
    </row>
    <row r="503" spans="1:8" x14ac:dyDescent="0.2">
      <c r="A503" s="15"/>
    </row>
    <row r="504" spans="1:8" x14ac:dyDescent="0.2">
      <c r="A504" s="15"/>
    </row>
    <row r="505" spans="1:8" x14ac:dyDescent="0.2">
      <c r="A505" s="15"/>
    </row>
    <row r="506" spans="1:8" x14ac:dyDescent="0.2">
      <c r="A506" s="15"/>
      <c r="H506"/>
    </row>
    <row r="507" spans="1:8" x14ac:dyDescent="0.2">
      <c r="A507" s="15"/>
      <c r="H507"/>
    </row>
    <row r="508" spans="1:8" x14ac:dyDescent="0.2">
      <c r="A508"/>
      <c r="B508"/>
      <c r="C508"/>
      <c r="D508"/>
      <c r="E508"/>
      <c r="F508"/>
      <c r="G508"/>
      <c r="H508"/>
    </row>
    <row r="509" spans="1:8" x14ac:dyDescent="0.2">
      <c r="A509"/>
      <c r="B509"/>
      <c r="C509"/>
      <c r="D509"/>
      <c r="E509"/>
      <c r="F509"/>
      <c r="G509"/>
      <c r="H509"/>
    </row>
    <row r="510" spans="1:8" x14ac:dyDescent="0.2">
      <c r="A510"/>
      <c r="B510"/>
      <c r="C510"/>
      <c r="D510"/>
      <c r="E510"/>
      <c r="F510"/>
      <c r="G510"/>
      <c r="H510"/>
    </row>
    <row r="511" spans="1:8" x14ac:dyDescent="0.2">
      <c r="A511"/>
      <c r="B511"/>
      <c r="C511"/>
      <c r="D511"/>
      <c r="E511"/>
      <c r="F511"/>
      <c r="G511"/>
      <c r="H511"/>
    </row>
    <row r="512" spans="1:8" x14ac:dyDescent="0.2">
      <c r="A512"/>
      <c r="B512"/>
      <c r="C512"/>
      <c r="D512"/>
      <c r="E512"/>
      <c r="F512"/>
      <c r="G512"/>
      <c r="H512"/>
    </row>
    <row r="513" spans="1:8" x14ac:dyDescent="0.2">
      <c r="A513"/>
      <c r="B513"/>
      <c r="C513"/>
      <c r="D513"/>
      <c r="E513"/>
      <c r="F513"/>
      <c r="G513"/>
      <c r="H513"/>
    </row>
    <row r="514" spans="1:8" x14ac:dyDescent="0.2">
      <c r="A514"/>
      <c r="B514"/>
      <c r="C514"/>
      <c r="D514"/>
      <c r="E514"/>
      <c r="F514"/>
      <c r="G514"/>
      <c r="H514"/>
    </row>
    <row r="515" spans="1:8" x14ac:dyDescent="0.2">
      <c r="A515"/>
      <c r="B515"/>
      <c r="C515"/>
      <c r="D515"/>
      <c r="E515"/>
      <c r="F515"/>
      <c r="G515"/>
      <c r="H515"/>
    </row>
    <row r="516" spans="1:8" x14ac:dyDescent="0.2">
      <c r="A516"/>
      <c r="B516"/>
      <c r="C516"/>
      <c r="D516"/>
      <c r="E516"/>
      <c r="F516"/>
      <c r="G516"/>
      <c r="H516"/>
    </row>
    <row r="517" spans="1:8" x14ac:dyDescent="0.2">
      <c r="A517"/>
      <c r="B517"/>
      <c r="C517"/>
      <c r="D517"/>
      <c r="E517"/>
      <c r="F517"/>
      <c r="G517"/>
      <c r="H517"/>
    </row>
    <row r="518" spans="1:8" x14ac:dyDescent="0.2">
      <c r="A518"/>
      <c r="B518"/>
      <c r="C518"/>
      <c r="D518"/>
      <c r="E518"/>
      <c r="F518"/>
      <c r="G518"/>
      <c r="H518"/>
    </row>
    <row r="519" spans="1:8" x14ac:dyDescent="0.2">
      <c r="A519"/>
      <c r="B519"/>
      <c r="C519"/>
      <c r="D519"/>
      <c r="E519"/>
      <c r="F519"/>
      <c r="G519"/>
      <c r="H519"/>
    </row>
    <row r="520" spans="1:8" x14ac:dyDescent="0.2">
      <c r="A520"/>
      <c r="B520"/>
      <c r="C520"/>
      <c r="D520"/>
      <c r="E520"/>
      <c r="F520"/>
      <c r="G520"/>
      <c r="H520"/>
    </row>
    <row r="521" spans="1:8" x14ac:dyDescent="0.2">
      <c r="A521"/>
      <c r="B521"/>
      <c r="C521"/>
      <c r="D521"/>
      <c r="E521"/>
      <c r="F521"/>
      <c r="G521"/>
      <c r="H521"/>
    </row>
    <row r="522" spans="1:8" x14ac:dyDescent="0.2">
      <c r="A522"/>
      <c r="B522"/>
      <c r="C522"/>
      <c r="D522"/>
      <c r="E522"/>
      <c r="F522"/>
      <c r="G522"/>
      <c r="H522"/>
    </row>
    <row r="523" spans="1:8" x14ac:dyDescent="0.2">
      <c r="A523"/>
      <c r="B523" s="345"/>
      <c r="C523" s="345"/>
      <c r="D523" s="345"/>
      <c r="E523"/>
      <c r="F523"/>
      <c r="G523"/>
      <c r="H523"/>
    </row>
    <row r="524" spans="1:8" x14ac:dyDescent="0.2">
      <c r="A524"/>
      <c r="B524"/>
      <c r="C524"/>
      <c r="D524"/>
      <c r="E524"/>
      <c r="F524"/>
      <c r="G524"/>
      <c r="H524"/>
    </row>
    <row r="525" spans="1:8" x14ac:dyDescent="0.2">
      <c r="A525"/>
      <c r="B525"/>
      <c r="C525"/>
      <c r="D525"/>
      <c r="E525"/>
      <c r="F525"/>
      <c r="G525"/>
      <c r="H525"/>
    </row>
    <row r="526" spans="1:8" x14ac:dyDescent="0.2">
      <c r="A526"/>
      <c r="B526"/>
      <c r="C526"/>
      <c r="D526"/>
      <c r="E526"/>
      <c r="F526"/>
      <c r="G526"/>
      <c r="H526"/>
    </row>
    <row r="527" spans="1:8" x14ac:dyDescent="0.2">
      <c r="A527"/>
      <c r="B527"/>
      <c r="C527"/>
      <c r="D527"/>
      <c r="E527"/>
      <c r="F527"/>
      <c r="G527"/>
      <c r="H527"/>
    </row>
    <row r="528" spans="1:8" x14ac:dyDescent="0.2">
      <c r="A528"/>
      <c r="B528"/>
      <c r="C528"/>
      <c r="D528"/>
      <c r="E528"/>
      <c r="F528"/>
      <c r="G528"/>
      <c r="H528"/>
    </row>
    <row r="529" spans="1:8" x14ac:dyDescent="0.2">
      <c r="A529"/>
      <c r="B529"/>
      <c r="C529"/>
      <c r="D529"/>
      <c r="E529"/>
      <c r="F529"/>
      <c r="G529"/>
      <c r="H529"/>
    </row>
    <row r="530" spans="1:8" x14ac:dyDescent="0.2">
      <c r="A530"/>
      <c r="B530"/>
      <c r="C530"/>
      <c r="D530"/>
      <c r="E530"/>
      <c r="F530"/>
      <c r="G530"/>
      <c r="H530"/>
    </row>
    <row r="531" spans="1:8" x14ac:dyDescent="0.2">
      <c r="A531"/>
      <c r="B531"/>
      <c r="C531"/>
      <c r="D531"/>
      <c r="E531"/>
      <c r="F531"/>
      <c r="G531"/>
      <c r="H531"/>
    </row>
    <row r="532" spans="1:8" x14ac:dyDescent="0.2">
      <c r="A532"/>
      <c r="B532"/>
      <c r="C532"/>
      <c r="D532"/>
      <c r="E532"/>
      <c r="F532"/>
      <c r="G532"/>
      <c r="H532"/>
    </row>
    <row r="533" spans="1:8" x14ac:dyDescent="0.2">
      <c r="A533"/>
      <c r="B533"/>
      <c r="C533"/>
      <c r="D533"/>
      <c r="E533"/>
      <c r="F533"/>
      <c r="G533"/>
      <c r="H533"/>
    </row>
    <row r="534" spans="1:8" x14ac:dyDescent="0.2">
      <c r="A534"/>
      <c r="B534"/>
      <c r="C534"/>
      <c r="D534"/>
      <c r="E534"/>
      <c r="F534"/>
      <c r="G534"/>
      <c r="H534"/>
    </row>
    <row r="535" spans="1:8" x14ac:dyDescent="0.2">
      <c r="A535"/>
      <c r="B535"/>
      <c r="C535"/>
      <c r="D535"/>
      <c r="E535"/>
      <c r="F535"/>
      <c r="G535"/>
      <c r="H535"/>
    </row>
    <row r="536" spans="1:8" x14ac:dyDescent="0.2">
      <c r="A536"/>
      <c r="B536"/>
      <c r="C536"/>
      <c r="D536"/>
      <c r="E536"/>
      <c r="F536"/>
      <c r="G536"/>
      <c r="H536"/>
    </row>
    <row r="537" spans="1:8" x14ac:dyDescent="0.2">
      <c r="A537"/>
      <c r="B537"/>
      <c r="C537"/>
      <c r="D537"/>
      <c r="E537"/>
      <c r="F537"/>
      <c r="G537"/>
      <c r="H537"/>
    </row>
    <row r="538" spans="1:8" x14ac:dyDescent="0.2">
      <c r="A538"/>
      <c r="B538"/>
      <c r="C538"/>
      <c r="D538"/>
      <c r="E538"/>
      <c r="F538"/>
      <c r="G538"/>
      <c r="H538"/>
    </row>
    <row r="539" spans="1:8" x14ac:dyDescent="0.2">
      <c r="A539"/>
      <c r="B539"/>
      <c r="C539"/>
      <c r="D539"/>
      <c r="E539"/>
      <c r="F539"/>
      <c r="G539"/>
      <c r="H539"/>
    </row>
    <row r="540" spans="1:8" x14ac:dyDescent="0.2">
      <c r="A540"/>
      <c r="B540"/>
      <c r="C540"/>
      <c r="D540"/>
      <c r="E540"/>
      <c r="F540"/>
      <c r="G540"/>
      <c r="H540"/>
    </row>
    <row r="541" spans="1:8" x14ac:dyDescent="0.2">
      <c r="A541"/>
      <c r="B541"/>
      <c r="C541"/>
      <c r="D541"/>
      <c r="E541"/>
      <c r="F541"/>
      <c r="G541"/>
      <c r="H541"/>
    </row>
    <row r="542" spans="1:8" x14ac:dyDescent="0.2">
      <c r="A542"/>
      <c r="B542"/>
      <c r="C542"/>
      <c r="D542"/>
      <c r="E542"/>
      <c r="F542"/>
      <c r="G542"/>
      <c r="H542"/>
    </row>
    <row r="543" spans="1:8" x14ac:dyDescent="0.2">
      <c r="A543"/>
      <c r="B543"/>
      <c r="C543"/>
      <c r="D543"/>
      <c r="E543"/>
      <c r="F543"/>
      <c r="G543"/>
      <c r="H543"/>
    </row>
    <row r="544" spans="1:8" x14ac:dyDescent="0.2">
      <c r="A544"/>
      <c r="B544"/>
      <c r="C544"/>
      <c r="D544"/>
      <c r="E544"/>
      <c r="F544"/>
      <c r="G544"/>
      <c r="H544"/>
    </row>
    <row r="545" spans="1:8" x14ac:dyDescent="0.2">
      <c r="A545"/>
      <c r="B545"/>
      <c r="C545"/>
      <c r="D545"/>
      <c r="E545"/>
      <c r="F545"/>
      <c r="G545"/>
      <c r="H545"/>
    </row>
    <row r="546" spans="1:8" x14ac:dyDescent="0.2">
      <c r="A546"/>
      <c r="B546"/>
      <c r="C546"/>
      <c r="D546"/>
      <c r="E546"/>
      <c r="F546"/>
      <c r="G546"/>
      <c r="H546"/>
    </row>
    <row r="547" spans="1:8" x14ac:dyDescent="0.2">
      <c r="A547"/>
      <c r="B547"/>
      <c r="C547"/>
      <c r="D547"/>
      <c r="E547"/>
      <c r="F547"/>
      <c r="G547"/>
      <c r="H547"/>
    </row>
    <row r="548" spans="1:8" x14ac:dyDescent="0.2">
      <c r="A548"/>
      <c r="B548"/>
      <c r="C548"/>
      <c r="D548"/>
      <c r="E548"/>
      <c r="F548"/>
      <c r="G548"/>
      <c r="H548"/>
    </row>
    <row r="549" spans="1:8" x14ac:dyDescent="0.2">
      <c r="A549"/>
      <c r="B549"/>
      <c r="C549"/>
      <c r="D549"/>
      <c r="E549"/>
      <c r="F549"/>
      <c r="G549"/>
      <c r="H549"/>
    </row>
    <row r="550" spans="1:8" x14ac:dyDescent="0.2">
      <c r="A550"/>
      <c r="B550"/>
      <c r="C550"/>
      <c r="D550"/>
      <c r="E550"/>
      <c r="F550"/>
      <c r="G550"/>
      <c r="H550"/>
    </row>
    <row r="551" spans="1:8" x14ac:dyDescent="0.2">
      <c r="A551"/>
      <c r="B551"/>
      <c r="C551"/>
      <c r="D551"/>
      <c r="E551"/>
      <c r="F551"/>
      <c r="G551"/>
      <c r="H551"/>
    </row>
    <row r="552" spans="1:8" x14ac:dyDescent="0.2">
      <c r="A552"/>
      <c r="B552"/>
      <c r="C552"/>
      <c r="D552"/>
      <c r="E552"/>
      <c r="F552"/>
      <c r="G552"/>
      <c r="H552"/>
    </row>
    <row r="553" spans="1:8" x14ac:dyDescent="0.2">
      <c r="A553"/>
      <c r="B553"/>
      <c r="C553"/>
      <c r="D553"/>
      <c r="E553"/>
      <c r="F553"/>
      <c r="G553"/>
      <c r="H553"/>
    </row>
    <row r="554" spans="1:8" ht="12.75" customHeight="1" x14ac:dyDescent="0.2">
      <c r="A554"/>
      <c r="B554"/>
      <c r="C554"/>
      <c r="D554"/>
      <c r="E554"/>
      <c r="F554"/>
      <c r="G554"/>
      <c r="H554"/>
    </row>
    <row r="555" spans="1:8" x14ac:dyDescent="0.2">
      <c r="A555"/>
      <c r="B555"/>
      <c r="C555"/>
      <c r="D555"/>
      <c r="E555"/>
      <c r="F555"/>
      <c r="G555"/>
      <c r="H555"/>
    </row>
    <row r="556" spans="1:8" x14ac:dyDescent="0.2">
      <c r="A556" s="345"/>
      <c r="B556" s="345"/>
      <c r="C556" s="345"/>
      <c r="D556" s="345"/>
      <c r="E556" s="345"/>
      <c r="F556" s="345"/>
      <c r="G556"/>
      <c r="H556"/>
    </row>
    <row r="557" spans="1:8" ht="12.75" customHeight="1" x14ac:dyDescent="0.2">
      <c r="A557" s="345"/>
      <c r="B557" s="345"/>
      <c r="C557" s="345"/>
      <c r="D557" s="345"/>
      <c r="E557" s="345"/>
      <c r="F557" s="345"/>
      <c r="G557"/>
      <c r="H557"/>
    </row>
    <row r="558" spans="1:8" x14ac:dyDescent="0.2">
      <c r="A558"/>
      <c r="B558"/>
      <c r="C558"/>
      <c r="D558"/>
      <c r="E558"/>
      <c r="F558"/>
      <c r="G558"/>
      <c r="H558"/>
    </row>
    <row r="559" spans="1:8" x14ac:dyDescent="0.2">
      <c r="A559" s="345"/>
      <c r="B559" s="345"/>
      <c r="C559" s="345"/>
      <c r="D559" s="345"/>
      <c r="E559" s="345"/>
      <c r="F559" s="345"/>
      <c r="G559"/>
      <c r="H559"/>
    </row>
    <row r="560" spans="1:8" x14ac:dyDescent="0.2">
      <c r="A560" s="345"/>
      <c r="B560" s="345"/>
      <c r="C560" s="345"/>
      <c r="D560" s="345"/>
      <c r="E560" s="345"/>
      <c r="F560" s="345"/>
      <c r="G560"/>
      <c r="H560"/>
    </row>
    <row r="561" spans="1:8" x14ac:dyDescent="0.2">
      <c r="A561"/>
      <c r="B561"/>
      <c r="C561"/>
      <c r="D561"/>
      <c r="E561"/>
      <c r="F561"/>
      <c r="G561"/>
      <c r="H561"/>
    </row>
    <row r="562" spans="1:8" x14ac:dyDescent="0.2">
      <c r="A562" s="345"/>
      <c r="B562" s="345"/>
      <c r="C562" s="345"/>
      <c r="D562" s="345"/>
      <c r="E562" s="345"/>
      <c r="F562" s="345"/>
      <c r="G562"/>
      <c r="H562"/>
    </row>
    <row r="563" spans="1:8" x14ac:dyDescent="0.2">
      <c r="A563" s="345"/>
      <c r="B563" s="345"/>
      <c r="C563" s="345"/>
      <c r="D563" s="345"/>
      <c r="E563" s="345"/>
      <c r="F563" s="345"/>
      <c r="G563"/>
      <c r="H563"/>
    </row>
    <row r="564" spans="1:8" x14ac:dyDescent="0.2">
      <c r="A564"/>
      <c r="B564"/>
      <c r="C564"/>
      <c r="D564"/>
      <c r="E564"/>
      <c r="F564"/>
      <c r="G564"/>
      <c r="H564"/>
    </row>
    <row r="565" spans="1:8" x14ac:dyDescent="0.2">
      <c r="A565"/>
      <c r="B565"/>
      <c r="C565"/>
      <c r="D565"/>
      <c r="E565"/>
      <c r="F565"/>
      <c r="G565"/>
      <c r="H565"/>
    </row>
    <row r="566" spans="1:8" x14ac:dyDescent="0.2">
      <c r="A566"/>
      <c r="B566"/>
      <c r="C566"/>
      <c r="D566"/>
      <c r="E566"/>
      <c r="F566"/>
      <c r="G566"/>
    </row>
    <row r="567" spans="1:8" x14ac:dyDescent="0.2">
      <c r="A567"/>
      <c r="B567"/>
      <c r="C567"/>
      <c r="D567"/>
      <c r="E567"/>
      <c r="F567"/>
      <c r="G567"/>
    </row>
  </sheetData>
  <sortState ref="I54:I58">
    <sortCondition ref="I54:I58"/>
  </sortState>
  <mergeCells count="62">
    <mergeCell ref="C39:C44"/>
    <mergeCell ref="B39:B44"/>
    <mergeCell ref="A116:E117"/>
    <mergeCell ref="A562:F563"/>
    <mergeCell ref="A556:F557"/>
    <mergeCell ref="A559:F560"/>
    <mergeCell ref="B523:D523"/>
    <mergeCell ref="A387:F387"/>
    <mergeCell ref="A492:F493"/>
    <mergeCell ref="A496:F497"/>
    <mergeCell ref="A411:F417"/>
    <mergeCell ref="A54:F54"/>
    <mergeCell ref="A256:F257"/>
    <mergeCell ref="A259:F262"/>
    <mergeCell ref="A368:F372"/>
    <mergeCell ref="A268:F269"/>
    <mergeCell ref="A3:F3"/>
    <mergeCell ref="A27:F28"/>
    <mergeCell ref="A134:E135"/>
    <mergeCell ref="A35:F37"/>
    <mergeCell ref="A76:F76"/>
    <mergeCell ref="A119:F120"/>
    <mergeCell ref="F134:F135"/>
    <mergeCell ref="E131:F131"/>
    <mergeCell ref="A21:F22"/>
    <mergeCell ref="A24:F24"/>
    <mergeCell ref="A5:F10"/>
    <mergeCell ref="A12:F19"/>
    <mergeCell ref="E123:G123"/>
    <mergeCell ref="A39:A44"/>
    <mergeCell ref="A101:F102"/>
    <mergeCell ref="F116:F117"/>
    <mergeCell ref="A139:E139"/>
    <mergeCell ref="A142:F146"/>
    <mergeCell ref="A136:E137"/>
    <mergeCell ref="F136:F137"/>
    <mergeCell ref="A164:F170"/>
    <mergeCell ref="D148:F148"/>
    <mergeCell ref="A223:F223"/>
    <mergeCell ref="A192:F194"/>
    <mergeCell ref="A229:F230"/>
    <mergeCell ref="A420:F422"/>
    <mergeCell ref="E105:G105"/>
    <mergeCell ref="E113:F113"/>
    <mergeCell ref="B279:F279"/>
    <mergeCell ref="B280:F280"/>
    <mergeCell ref="A326:F326"/>
    <mergeCell ref="D295:F295"/>
    <mergeCell ref="A289:F293"/>
    <mergeCell ref="A198:F198"/>
    <mergeCell ref="A274:F274"/>
    <mergeCell ref="D175:F175"/>
    <mergeCell ref="A320:F320"/>
    <mergeCell ref="A276:G276"/>
    <mergeCell ref="A443:F444"/>
    <mergeCell ref="C461:D461"/>
    <mergeCell ref="E462:F462"/>
    <mergeCell ref="A454:F457"/>
    <mergeCell ref="A265:F266"/>
    <mergeCell ref="A284:G284"/>
    <mergeCell ref="A333:F333"/>
    <mergeCell ref="A322:F324"/>
  </mergeCells>
  <phoneticPr fontId="0" type="noConversion"/>
  <printOptions horizontalCentered="1" verticalCentered="1" headings="1"/>
  <pageMargins left="0.2" right="0.2" top="1" bottom="1" header="0.5" footer="0.5"/>
  <pageSetup orientation="portrait" r:id="rId1"/>
  <headerFooter alignWithMargins="0"/>
  <rowBreaks count="1" manualBreakCount="1">
    <brk id="53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Mini Case</vt:lpstr>
      <vt:lpstr>'Mini Case'!Print_Area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Return</dc:title>
  <dc:subject>Tool Kit</dc:subject>
  <dc:creator>Christopher Buzzard, Mike Ehrhardt and Phillip Daves</dc:creator>
  <cp:lastModifiedBy>Daves, Phillip R</cp:lastModifiedBy>
  <cp:lastPrinted>2009-02-07T16:28:08Z</cp:lastPrinted>
  <dcterms:created xsi:type="dcterms:W3CDTF">1999-08-15T18:50:44Z</dcterms:created>
  <dcterms:modified xsi:type="dcterms:W3CDTF">2015-01-06T17:28:45Z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